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E:\兼职辅导员\校设&amp;院设\"/>
    </mc:Choice>
  </mc:AlternateContent>
  <xr:revisionPtr revIDLastSave="0" documentId="13_ncr:1_{B46ABAB7-68FA-4576-93AF-27AE81483A57}" xr6:coauthVersionLast="45" xr6:coauthVersionMax="45" xr10:uidLastSave="{00000000-0000-0000-0000-000000000000}"/>
  <bookViews>
    <workbookView xWindow="-98" yWindow="-98" windowWidth="21795" windowHeight="13096" firstSheet="1" activeTab="2" xr2:uid="{00000000-000D-0000-FFFF-FFFF00000000}"/>
  </bookViews>
  <sheets>
    <sheet name="奖学金金额分配" sheetId="4" state="hidden" r:id="rId1"/>
    <sheet name="奖学金金额分配2021" sheetId="6" r:id="rId2"/>
    <sheet name="院设专项奖学金" sheetId="10" r:id="rId3"/>
    <sheet name="校设专项奖学金" sheetId="9" r:id="rId4"/>
  </sheets>
  <calcPr calcId="191029"/>
</workbook>
</file>

<file path=xl/calcChain.xml><?xml version="1.0" encoding="utf-8"?>
<calcChain xmlns="http://schemas.openxmlformats.org/spreadsheetml/2006/main">
  <c r="H55" i="6" l="1"/>
  <c r="I55" i="6"/>
  <c r="J55" i="6"/>
  <c r="K55" i="6"/>
  <c r="L55" i="6"/>
  <c r="G55" i="6"/>
  <c r="F55" i="6"/>
  <c r="M45" i="6"/>
  <c r="M52" i="6"/>
  <c r="M51" i="6"/>
  <c r="M50" i="6"/>
  <c r="M49" i="6"/>
  <c r="F53" i="6"/>
  <c r="M43" i="6"/>
  <c r="M42" i="6"/>
  <c r="L41" i="6"/>
  <c r="K41" i="6"/>
  <c r="J41" i="6"/>
  <c r="I41" i="6"/>
  <c r="H41" i="6"/>
  <c r="G41" i="6"/>
  <c r="F41" i="6"/>
  <c r="F37" i="6"/>
  <c r="G37" i="6"/>
  <c r="H37" i="6"/>
  <c r="I37" i="6"/>
  <c r="L37" i="6"/>
  <c r="K37" i="6"/>
  <c r="J37" i="6"/>
  <c r="G2" i="10"/>
  <c r="H1" i="10" s="1"/>
  <c r="G3" i="10"/>
  <c r="G4" i="10"/>
  <c r="G5" i="10"/>
  <c r="G6" i="10"/>
  <c r="G7" i="10"/>
  <c r="G9" i="10"/>
  <c r="G10" i="10"/>
  <c r="G11" i="10"/>
  <c r="G12" i="10"/>
  <c r="M41" i="6" l="1"/>
  <c r="M28" i="6" l="1"/>
  <c r="M27" i="6"/>
  <c r="L26" i="6"/>
  <c r="K26" i="6"/>
  <c r="J26" i="6"/>
  <c r="I26" i="6"/>
  <c r="H26" i="6"/>
  <c r="G26" i="6"/>
  <c r="F26" i="6"/>
  <c r="L17" i="6"/>
  <c r="L18" i="6"/>
  <c r="L19" i="6"/>
  <c r="L20" i="6"/>
  <c r="L21" i="6"/>
  <c r="L22" i="6"/>
  <c r="L16" i="6"/>
  <c r="M23" i="6"/>
  <c r="J23" i="6"/>
  <c r="I17" i="6"/>
  <c r="I18" i="6"/>
  <c r="I19" i="6"/>
  <c r="I20" i="6"/>
  <c r="I21" i="6"/>
  <c r="I22" i="6"/>
  <c r="I16" i="6"/>
  <c r="H14" i="6"/>
  <c r="M26" i="6" l="1"/>
  <c r="D2" i="6"/>
  <c r="D23" i="6" l="1"/>
  <c r="C23" i="6"/>
  <c r="B7" i="6"/>
  <c r="D4" i="6" l="1"/>
  <c r="M38" i="6" l="1"/>
  <c r="G53" i="6" l="1"/>
  <c r="H53" i="6"/>
  <c r="I53" i="6"/>
  <c r="J53" i="6"/>
  <c r="K53" i="6"/>
  <c r="L53" i="6"/>
  <c r="D53" i="6"/>
  <c r="C53" i="6"/>
  <c r="K23" i="6" l="1"/>
  <c r="L23" i="6" s="1"/>
  <c r="M44" i="6"/>
  <c r="M46" i="6"/>
  <c r="M47" i="6"/>
  <c r="M48" i="6"/>
  <c r="M54" i="6"/>
  <c r="B22" i="6"/>
  <c r="B21" i="6"/>
  <c r="B20" i="6"/>
  <c r="B19" i="6"/>
  <c r="B18" i="6"/>
  <c r="B17" i="6"/>
  <c r="B16" i="6"/>
  <c r="M53" i="6" l="1"/>
  <c r="M37" i="6"/>
  <c r="B23" i="6"/>
  <c r="H23" i="6"/>
  <c r="I23" i="6" s="1"/>
  <c r="B8" i="6" l="1"/>
  <c r="B9" i="6"/>
  <c r="B10" i="6"/>
  <c r="B11" i="6"/>
  <c r="B12" i="6"/>
  <c r="B13" i="6"/>
  <c r="C2" i="6" l="1"/>
  <c r="D14" i="6"/>
  <c r="C14" i="6"/>
  <c r="B14" i="6"/>
  <c r="E6" i="6" l="1"/>
  <c r="E7" i="6" s="1"/>
  <c r="D19" i="4"/>
  <c r="C19" i="4"/>
  <c r="B19" i="4"/>
  <c r="D2" i="4"/>
  <c r="F8" i="4" s="1"/>
  <c r="D4" i="4"/>
  <c r="E8" i="4" l="1"/>
  <c r="E21" i="6"/>
  <c r="E17" i="6"/>
  <c r="E20" i="6"/>
  <c r="E16" i="6"/>
  <c r="E19" i="6"/>
  <c r="E22" i="6"/>
  <c r="E18" i="6"/>
  <c r="E8" i="6"/>
  <c r="E12" i="6"/>
  <c r="E9" i="6"/>
  <c r="E13" i="6"/>
  <c r="E10" i="6"/>
  <c r="E11" i="6"/>
  <c r="E16" i="4"/>
  <c r="E17" i="4"/>
  <c r="E14" i="4"/>
  <c r="F6" i="6"/>
  <c r="F11" i="4"/>
  <c r="F15" i="4"/>
  <c r="F17" i="4"/>
  <c r="F10" i="4"/>
  <c r="F12" i="4"/>
  <c r="F14" i="4"/>
  <c r="F16" i="4"/>
  <c r="F18" i="4"/>
  <c r="F13" i="4"/>
  <c r="E10" i="4"/>
  <c r="E12" i="4"/>
  <c r="E15" i="4"/>
  <c r="E11" i="4"/>
  <c r="E18" i="4"/>
  <c r="E13" i="4"/>
  <c r="F16" i="6" l="1"/>
  <c r="F21" i="6"/>
  <c r="G21" i="6" s="1"/>
  <c r="F20" i="6"/>
  <c r="G20" i="6" s="1"/>
  <c r="F19" i="6"/>
  <c r="F22" i="6"/>
  <c r="G22" i="6" s="1"/>
  <c r="F18" i="6"/>
  <c r="G18" i="6" s="1"/>
  <c r="F17" i="6"/>
  <c r="G17" i="6" s="1"/>
  <c r="G19" i="6"/>
  <c r="E23" i="6"/>
  <c r="F9" i="6"/>
  <c r="G9" i="6" s="1"/>
  <c r="F13" i="6"/>
  <c r="G13" i="6" s="1"/>
  <c r="F8" i="6"/>
  <c r="G8" i="6" s="1"/>
  <c r="F10" i="6"/>
  <c r="G10" i="6" s="1"/>
  <c r="F11" i="6"/>
  <c r="G11" i="6" s="1"/>
  <c r="F12" i="6"/>
  <c r="G12" i="6" s="1"/>
  <c r="F7" i="6"/>
  <c r="G7" i="6" s="1"/>
  <c r="E19" i="4"/>
  <c r="F19" i="4"/>
  <c r="G17" i="4"/>
  <c r="H17" i="4" s="1"/>
  <c r="G8" i="4"/>
  <c r="G14" i="6" l="1"/>
  <c r="F23" i="6"/>
  <c r="G23" i="6" s="1"/>
  <c r="G16" i="6"/>
  <c r="E14" i="6"/>
  <c r="F14" i="6"/>
  <c r="G18" i="4"/>
  <c r="H18" i="4" s="1"/>
  <c r="G15" i="4"/>
  <c r="H15" i="4" s="1"/>
  <c r="G10" i="4"/>
  <c r="G11" i="4"/>
  <c r="H11" i="4" s="1"/>
  <c r="G16" i="4"/>
  <c r="H16" i="4" s="1"/>
  <c r="G13" i="4"/>
  <c r="H13" i="4" s="1"/>
  <c r="G14" i="4"/>
  <c r="H14" i="4" s="1"/>
  <c r="G12" i="4"/>
  <c r="H12" i="4" s="1"/>
  <c r="G19" i="4" l="1"/>
  <c r="H10" i="4"/>
  <c r="H19" i="4" s="1"/>
</calcChain>
</file>

<file path=xl/sharedStrings.xml><?xml version="1.0" encoding="utf-8"?>
<sst xmlns="http://schemas.openxmlformats.org/spreadsheetml/2006/main" count="250" uniqueCount="137">
  <si>
    <t>光电工程</t>
  </si>
  <si>
    <t>检测</t>
  </si>
  <si>
    <t>激光</t>
  </si>
  <si>
    <t>光电子</t>
  </si>
  <si>
    <t>成像</t>
  </si>
  <si>
    <t>光学工程</t>
  </si>
  <si>
    <t>电磁波</t>
  </si>
  <si>
    <t>光惯</t>
  </si>
  <si>
    <t>微光</t>
  </si>
  <si>
    <t>合计</t>
  </si>
  <si>
    <t>研究所</t>
  </si>
  <si>
    <t>参评总人数</t>
  </si>
  <si>
    <t>博士生</t>
  </si>
  <si>
    <t>硕士生</t>
  </si>
  <si>
    <t>总人数</t>
  </si>
  <si>
    <t>博士</t>
  </si>
  <si>
    <t>硕士</t>
  </si>
  <si>
    <t>外设</t>
  </si>
  <si>
    <t>级别</t>
  </si>
  <si>
    <t>金额</t>
  </si>
  <si>
    <t>一等</t>
  </si>
  <si>
    <t>南都奖学金</t>
  </si>
  <si>
    <t>三等</t>
  </si>
  <si>
    <t>系设
（包含宝成去除光惯）</t>
  </si>
  <si>
    <t>宝成</t>
  </si>
  <si>
    <t>舜宇</t>
  </si>
  <si>
    <t>敏通</t>
  </si>
  <si>
    <t>曹光彪</t>
  </si>
  <si>
    <t>系设奖学金
（不含宝成）</t>
  </si>
  <si>
    <t>下达奖学金总数：</t>
  </si>
  <si>
    <t>24000（光惯）</t>
  </si>
  <si>
    <t>系设
（不含宝成）</t>
  </si>
  <si>
    <t>人均</t>
  </si>
  <si>
    <t>国光奖学金</t>
  </si>
  <si>
    <t>波长奖学金</t>
    <phoneticPr fontId="4" type="noConversion"/>
  </si>
  <si>
    <t>外设奖学金</t>
    <phoneticPr fontId="4" type="noConversion"/>
  </si>
  <si>
    <t>光华奖学金</t>
    <phoneticPr fontId="4" type="noConversion"/>
  </si>
  <si>
    <t>光华（少数）</t>
    <phoneticPr fontId="4" type="noConversion"/>
  </si>
  <si>
    <t>温特祥</t>
    <phoneticPr fontId="4" type="noConversion"/>
  </si>
  <si>
    <t>南都</t>
    <phoneticPr fontId="4" type="noConversion"/>
  </si>
  <si>
    <t>旭化成</t>
    <phoneticPr fontId="4" type="noConversion"/>
  </si>
  <si>
    <t>华为</t>
    <phoneticPr fontId="4" type="noConversion"/>
  </si>
  <si>
    <t>天府</t>
    <phoneticPr fontId="4" type="noConversion"/>
  </si>
  <si>
    <t>海亮</t>
    <phoneticPr fontId="4" type="noConversion"/>
  </si>
  <si>
    <t>大北农</t>
    <phoneticPr fontId="4" type="noConversion"/>
  </si>
  <si>
    <t>总奖学金</t>
    <phoneticPr fontId="4" type="noConversion"/>
  </si>
  <si>
    <t>国光奖学金</t>
    <phoneticPr fontId="4" type="noConversion"/>
  </si>
  <si>
    <t>一等</t>
    <phoneticPr fontId="4" type="noConversion"/>
  </si>
  <si>
    <t>二等</t>
    <phoneticPr fontId="4" type="noConversion"/>
  </si>
  <si>
    <t>计划</t>
    <phoneticPr fontId="4" type="noConversion"/>
  </si>
  <si>
    <t>三等</t>
    <phoneticPr fontId="4" type="noConversion"/>
  </si>
  <si>
    <t>外设奖学金</t>
  </si>
  <si>
    <t>量子光学奖学金</t>
    <phoneticPr fontId="4" type="noConversion"/>
  </si>
  <si>
    <t>歌尔光电奖学金</t>
    <phoneticPr fontId="4" type="noConversion"/>
  </si>
  <si>
    <t>实际</t>
    <phoneticPr fontId="4" type="noConversion"/>
  </si>
  <si>
    <t>一等</t>
    <phoneticPr fontId="4" type="noConversion"/>
  </si>
  <si>
    <t>二等</t>
    <phoneticPr fontId="4" type="noConversion"/>
  </si>
  <si>
    <t>三等</t>
    <phoneticPr fontId="4" type="noConversion"/>
  </si>
  <si>
    <t>电磁波</t>
    <phoneticPr fontId="4" type="noConversion"/>
  </si>
  <si>
    <t>成像检测</t>
    <phoneticPr fontId="4" type="noConversion"/>
  </si>
  <si>
    <t>光惯</t>
    <phoneticPr fontId="4" type="noConversion"/>
  </si>
  <si>
    <t>激光</t>
    <phoneticPr fontId="4" type="noConversion"/>
  </si>
  <si>
    <t>种类</t>
    <phoneticPr fontId="19" type="noConversion"/>
  </si>
  <si>
    <t>对象</t>
    <phoneticPr fontId="19" type="noConversion"/>
  </si>
  <si>
    <t>等级</t>
    <phoneticPr fontId="19" type="noConversion"/>
  </si>
  <si>
    <t>名额</t>
    <phoneticPr fontId="19" type="noConversion"/>
  </si>
  <si>
    <t>金额</t>
    <phoneticPr fontId="19" type="noConversion"/>
  </si>
  <si>
    <t>总额</t>
    <phoneticPr fontId="19" type="noConversion"/>
  </si>
  <si>
    <t>研究生</t>
    <phoneticPr fontId="19" type="noConversion"/>
  </si>
  <si>
    <t>一等</t>
    <phoneticPr fontId="19" type="noConversion"/>
  </si>
  <si>
    <t>二等</t>
    <phoneticPr fontId="19" type="noConversion"/>
  </si>
  <si>
    <t>三等</t>
    <phoneticPr fontId="19" type="noConversion"/>
  </si>
  <si>
    <t>量子光学奖学金</t>
    <phoneticPr fontId="19" type="noConversion"/>
  </si>
  <si>
    <t>硕士生</t>
    <phoneticPr fontId="19" type="noConversion"/>
  </si>
  <si>
    <t>博士生</t>
    <phoneticPr fontId="19" type="noConversion"/>
  </si>
  <si>
    <t>硕士</t>
    <phoneticPr fontId="4" type="noConversion"/>
  </si>
  <si>
    <t>旭化成株式会社（中国）人才培养奖学金</t>
    <phoneticPr fontId="4" type="noConversion"/>
  </si>
  <si>
    <t>国强</t>
    <phoneticPr fontId="4" type="noConversion"/>
  </si>
  <si>
    <t>小米</t>
    <phoneticPr fontId="4" type="noConversion"/>
  </si>
  <si>
    <t>温持祥奖学金</t>
  </si>
  <si>
    <t>旭化成株式会社（中国）人才培养奖学金</t>
    <phoneticPr fontId="20" type="noConversion"/>
  </si>
  <si>
    <t>国强奖学金</t>
  </si>
  <si>
    <t>小米奖学金</t>
  </si>
  <si>
    <t>华为奖学金</t>
    <phoneticPr fontId="4" type="noConversion"/>
  </si>
  <si>
    <t>名额</t>
    <phoneticPr fontId="4" type="noConversion"/>
  </si>
  <si>
    <t>博硕皆可</t>
  </si>
  <si>
    <t>评选对象</t>
    <phoneticPr fontId="4" type="noConversion"/>
  </si>
  <si>
    <t>特等</t>
    <phoneticPr fontId="4" type="noConversion"/>
  </si>
  <si>
    <t>硕士生</t>
    <phoneticPr fontId="4" type="noConversion"/>
  </si>
  <si>
    <t>博士生</t>
    <phoneticPr fontId="4" type="noConversion"/>
  </si>
  <si>
    <t>实际合计</t>
    <phoneticPr fontId="4" type="noConversion"/>
  </si>
  <si>
    <t>校设专项奖学金</t>
    <phoneticPr fontId="4" type="noConversion"/>
  </si>
  <si>
    <t>校设专项奖学金</t>
    <rPh sb="0" eb="1">
      <t>xiao</t>
    </rPh>
    <phoneticPr fontId="4" type="noConversion"/>
  </si>
  <si>
    <t>校设专项奖学金实际</t>
    <phoneticPr fontId="4" type="noConversion"/>
  </si>
  <si>
    <t>校设专项奖学金计划</t>
    <phoneticPr fontId="4" type="noConversion"/>
  </si>
  <si>
    <t>院设专项奖学金计划</t>
    <phoneticPr fontId="4" type="noConversion"/>
  </si>
  <si>
    <t>院设专项奖学金实际</t>
    <phoneticPr fontId="4" type="noConversion"/>
  </si>
  <si>
    <t>2019-2020学年光电学院评奖评优-院设专项奖学金</t>
    <phoneticPr fontId="4" type="noConversion"/>
  </si>
  <si>
    <t>微纳</t>
    <phoneticPr fontId="4" type="noConversion"/>
  </si>
  <si>
    <t>评选对象要求</t>
    <phoneticPr fontId="4" type="noConversion"/>
  </si>
  <si>
    <t>博硕皆可（同等条件，经济困难生优先）</t>
    <phoneticPr fontId="4" type="noConversion"/>
  </si>
  <si>
    <t>硕士(同等条件下贫困学生优先。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2.有论文发表。)</t>
    <phoneticPr fontId="4" type="noConversion"/>
  </si>
  <si>
    <t>曹光彪奖学金</t>
    <phoneticPr fontId="4" type="noConversion"/>
  </si>
  <si>
    <t>索引号</t>
  </si>
  <si>
    <t>奖学金名称</t>
    <phoneticPr fontId="4" type="noConversion"/>
  </si>
  <si>
    <t>等级</t>
    <phoneticPr fontId="4" type="noConversion"/>
  </si>
  <si>
    <t>评选对象</t>
    <phoneticPr fontId="4" type="noConversion"/>
  </si>
  <si>
    <t>评选要求</t>
    <phoneticPr fontId="4" type="noConversion"/>
  </si>
  <si>
    <t>金额</t>
    <phoneticPr fontId="4" type="noConversion"/>
  </si>
  <si>
    <t>名额</t>
    <phoneticPr fontId="4" type="noConversion"/>
  </si>
  <si>
    <t>校设专项奖学金</t>
    <phoneticPr fontId="4" type="noConversion"/>
  </si>
  <si>
    <t>博硕皆可 （（1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（2）有较强的科学研究能力和创新精神，并取得较显著的成绩，发表过较高水平的学术论文或取得过较高水平的科研成果)</t>
    <phoneticPr fontId="4" type="noConversion"/>
  </si>
  <si>
    <t>岑可法奖学金</t>
  </si>
  <si>
    <t>陈君实奖学金</t>
    <phoneticPr fontId="4" type="noConversion"/>
  </si>
  <si>
    <t>2020-2021学年光电学院评奖评优-校设专项奖学金</t>
    <phoneticPr fontId="4" type="noConversion"/>
  </si>
  <si>
    <t xml:space="preserve">院设专项奖学金
</t>
    <phoneticPr fontId="4" type="noConversion"/>
  </si>
  <si>
    <t>院设专项奖学金</t>
    <phoneticPr fontId="4" type="noConversion"/>
  </si>
  <si>
    <t>合计</t>
    <phoneticPr fontId="4" type="noConversion"/>
  </si>
  <si>
    <t>硕士，学生要求专业综合排名前10%，无挂科及重修</t>
    <phoneticPr fontId="20" type="noConversion"/>
  </si>
  <si>
    <t>华为奖学金</t>
    <phoneticPr fontId="20" type="noConversion"/>
  </si>
  <si>
    <t>硕士</t>
    <phoneticPr fontId="20" type="noConversion"/>
  </si>
  <si>
    <t>特等</t>
    <phoneticPr fontId="20" type="noConversion"/>
  </si>
  <si>
    <t xml:space="preserve">特等奖学金：综合素质优秀的全日制在校硕士研究生10名，同等条件下贫困学生优先。“小米特等奖学金”奖励范围以软件学院、计算机学院、控制学院、光电学院、机械工程学院为主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
</t>
    <phoneticPr fontId="20" type="noConversion"/>
  </si>
  <si>
    <t>原则上应面向2023年毕业生，学生要求专业综合排名前10%，无挂科及重修</t>
    <phoneticPr fontId="4" type="noConversion"/>
  </si>
  <si>
    <t>1.研究生须具备下列条件：
（1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（2）有较强的科学研究能力和创新精神，并取得较显著的成绩，发表过较高水平的学术论文或取得过较高水平的科研成果</t>
    <phoneticPr fontId="20" type="noConversion"/>
  </si>
  <si>
    <t>按照浙江大学优秀研究生评选和奖励办法执行，需在该学年获得优秀研究生荣誉称号</t>
    <phoneticPr fontId="4" type="noConversion"/>
  </si>
  <si>
    <t>1、同等条件，经济困难生优先。
2、创新奖评定条件参照学校“研究与创新奖学金”细则；
3、获奖学院范围需确保每个学院都有南都奖学金的获奖者</t>
    <phoneticPr fontId="4" type="noConversion"/>
  </si>
  <si>
    <t>学业奖学金</t>
  </si>
  <si>
    <t>曹光彪</t>
    <phoneticPr fontId="19" type="noConversion"/>
  </si>
  <si>
    <t>校级：</t>
    <phoneticPr fontId="19" type="noConversion"/>
  </si>
  <si>
    <t>学业奖学金</t>
    <phoneticPr fontId="19" type="noConversion"/>
  </si>
  <si>
    <t>陈君实基金</t>
    <phoneticPr fontId="19" type="noConversion"/>
  </si>
  <si>
    <t>歌尔光电奖学金</t>
    <phoneticPr fontId="26" type="noConversion"/>
  </si>
  <si>
    <t>国光奖学金</t>
    <phoneticPr fontId="19" type="noConversion"/>
  </si>
  <si>
    <t>类别</t>
    <phoneticPr fontId="19" type="noConversion"/>
  </si>
  <si>
    <t>陈君实奖学金</t>
    <phoneticPr fontId="4" type="noConversion"/>
  </si>
  <si>
    <t>各所人数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</si>
</sst>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0_);[Red]\(0\)"/>
    <numFmt numFmtId="179" formatCode="0_ "/>
    <numFmt numFmtId="180" formatCode="&quot;￥&quot;#,##0_);[Red]\(&quot;￥&quot;#,##0\)"/>
  </numFmts>
  <fonts count="28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0"/>
      <name val="宋体"/>
      <family val="3"/>
      <charset val="13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宋体"/>
      <family val="2"/>
      <scheme val="minor"/>
    </font>
    <font>
      <sz val="10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theme="1" tint="0.1499984740745262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3" fillId="0" borderId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76" fontId="15" fillId="0" borderId="3" xfId="0" applyNumberFormat="1" applyFont="1" applyFill="1" applyBorder="1" applyAlignment="1" applyProtection="1">
      <alignment horizontal="center" vertical="center"/>
    </xf>
    <xf numFmtId="176" fontId="15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 applyProtection="1">
      <alignment horizontal="center" vertical="center"/>
    </xf>
    <xf numFmtId="177" fontId="14" fillId="0" borderId="3" xfId="0" applyNumberFormat="1" applyFont="1" applyFill="1" applyBorder="1" applyAlignment="1" applyProtection="1">
      <alignment horizontal="center" vertical="center"/>
    </xf>
    <xf numFmtId="0" fontId="1" fillId="0" borderId="1" xfId="7" applyFill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wrapText="1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176" fontId="23" fillId="0" borderId="3" xfId="0" applyNumberFormat="1" applyFont="1" applyFill="1" applyBorder="1" applyAlignment="1" applyProtection="1">
      <alignment horizontal="center" vertical="center"/>
    </xf>
    <xf numFmtId="176" fontId="22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7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 wrapText="1"/>
    </xf>
    <xf numFmtId="58" fontId="21" fillId="0" borderId="3" xfId="1" applyNumberFormat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vertical="center"/>
    </xf>
    <xf numFmtId="0" fontId="21" fillId="3" borderId="3" xfId="1" applyFont="1" applyFill="1" applyBorder="1" applyAlignment="1">
      <alignment horizontal="center" vertical="center" wrapText="1"/>
    </xf>
    <xf numFmtId="0" fontId="21" fillId="0" borderId="3" xfId="1" applyNumberFormat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22" fillId="3" borderId="3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 applyProtection="1">
      <alignment horizontal="center" vertical="center"/>
    </xf>
    <xf numFmtId="177" fontId="22" fillId="0" borderId="3" xfId="0" applyNumberFormat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18" fillId="3" borderId="3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 applyProtection="1">
      <alignment horizontal="center" vertical="center"/>
    </xf>
    <xf numFmtId="0" fontId="22" fillId="2" borderId="3" xfId="0" applyNumberFormat="1" applyFont="1" applyFill="1" applyBorder="1" applyAlignment="1" applyProtection="1">
      <alignment vertical="center"/>
    </xf>
    <xf numFmtId="0" fontId="18" fillId="0" borderId="3" xfId="0" applyFont="1" applyFill="1" applyBorder="1" applyAlignment="1">
      <alignment vertical="center"/>
    </xf>
    <xf numFmtId="179" fontId="18" fillId="0" borderId="3" xfId="1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8" fillId="4" borderId="3" xfId="3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9" fontId="8" fillId="0" borderId="3" xfId="2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180" fontId="12" fillId="0" borderId="3" xfId="2" applyNumberFormat="1" applyFont="1" applyBorder="1" applyAlignment="1">
      <alignment horizontal="center" vertical="center" wrapText="1"/>
    </xf>
    <xf numFmtId="180" fontId="12" fillId="4" borderId="3" xfId="2" applyNumberFormat="1" applyFont="1" applyFill="1" applyBorder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3" xfId="2" applyFont="1" applyBorder="1" applyAlignment="1">
      <alignment vertical="center" wrapText="1"/>
    </xf>
    <xf numFmtId="0" fontId="12" fillId="4" borderId="3" xfId="2" applyFont="1" applyFill="1" applyBorder="1" applyAlignment="1">
      <alignment vertical="center" wrapText="1"/>
    </xf>
    <xf numFmtId="0" fontId="12" fillId="0" borderId="3" xfId="3" applyFont="1" applyBorder="1" applyAlignment="1">
      <alignment vertical="center" wrapText="1"/>
    </xf>
    <xf numFmtId="0" fontId="12" fillId="0" borderId="3" xfId="3" applyFont="1" applyBorder="1" applyAlignment="1">
      <alignment horizontal="left" vertical="center" wrapText="1"/>
    </xf>
    <xf numFmtId="0" fontId="12" fillId="4" borderId="3" xfId="3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9" fontId="8" fillId="4" borderId="3" xfId="3" applyNumberFormat="1" applyFont="1" applyFill="1" applyBorder="1" applyAlignment="1">
      <alignment horizontal="center" vertical="center" wrapText="1"/>
    </xf>
    <xf numFmtId="179" fontId="8" fillId="4" borderId="3" xfId="2" applyNumberFormat="1" applyFont="1" applyFill="1" applyBorder="1" applyAlignment="1">
      <alignment horizontal="center" vertical="center" wrapText="1"/>
    </xf>
    <xf numFmtId="179" fontId="8" fillId="0" borderId="3" xfId="3" applyNumberFormat="1" applyFont="1" applyBorder="1" applyAlignment="1">
      <alignment horizontal="center" vertical="center" wrapText="1"/>
    </xf>
    <xf numFmtId="0" fontId="1" fillId="0" borderId="0" xfId="7">
      <alignment vertical="center"/>
    </xf>
    <xf numFmtId="0" fontId="1" fillId="0" borderId="0" xfId="7" applyAlignment="1">
      <alignment horizontal="center" vertical="center"/>
    </xf>
    <xf numFmtId="0" fontId="1" fillId="0" borderId="3" xfId="7" applyBorder="1" applyAlignment="1">
      <alignment horizontal="center" vertical="center"/>
    </xf>
    <xf numFmtId="177" fontId="1" fillId="0" borderId="3" xfId="7" applyNumberFormat="1" applyBorder="1" applyAlignment="1">
      <alignment horizontal="center" vertical="center"/>
    </xf>
    <xf numFmtId="177" fontId="1" fillId="0" borderId="3" xfId="7" applyNumberFormat="1" applyBorder="1" applyAlignment="1">
      <alignment horizontal="center" vertical="center" wrapText="1"/>
    </xf>
    <xf numFmtId="176" fontId="1" fillId="0" borderId="3" xfId="7" applyNumberFormat="1" applyBorder="1" applyAlignment="1">
      <alignment horizontal="center" vertical="center"/>
    </xf>
    <xf numFmtId="178" fontId="1" fillId="0" borderId="3" xfId="7" applyNumberFormat="1" applyBorder="1" applyAlignment="1">
      <alignment horizontal="center" vertical="center"/>
    </xf>
    <xf numFmtId="0" fontId="1" fillId="0" borderId="3" xfId="7" applyBorder="1" applyAlignment="1">
      <alignment horizontal="center" vertical="center" wrapText="1"/>
    </xf>
    <xf numFmtId="177" fontId="1" fillId="0" borderId="0" xfId="7" applyNumberFormat="1">
      <alignment vertical="center"/>
    </xf>
    <xf numFmtId="0" fontId="27" fillId="0" borderId="0" xfId="0" applyFont="1" applyFill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" fillId="0" borderId="7" xfId="7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1" fillId="0" borderId="6" xfId="7" applyBorder="1" applyAlignment="1">
      <alignment horizontal="center" vertical="center"/>
    </xf>
    <xf numFmtId="0" fontId="1" fillId="0" borderId="7" xfId="7" applyBorder="1" applyAlignment="1">
      <alignment horizontal="center" vertical="center" wrapText="1"/>
    </xf>
    <xf numFmtId="0" fontId="1" fillId="0" borderId="6" xfId="7" applyBorder="1" applyAlignment="1">
      <alignment horizontal="center" vertical="center" wrapText="1"/>
    </xf>
    <xf numFmtId="0" fontId="1" fillId="0" borderId="4" xfId="7" applyBorder="1" applyAlignment="1">
      <alignment horizontal="center" vertical="center" wrapText="1"/>
    </xf>
    <xf numFmtId="0" fontId="1" fillId="0" borderId="3" xfId="7" applyBorder="1" applyAlignment="1">
      <alignment horizontal="center" vertical="center" wrapText="1"/>
    </xf>
    <xf numFmtId="176" fontId="12" fillId="0" borderId="3" xfId="7" applyNumberFormat="1" applyFont="1" applyBorder="1" applyAlignment="1">
      <alignment horizontal="center" vertical="center" wrapText="1"/>
    </xf>
    <xf numFmtId="0" fontId="12" fillId="4" borderId="3" xfId="3" applyFont="1" applyFill="1" applyBorder="1" applyAlignment="1">
      <alignment vertical="center" wrapText="1"/>
    </xf>
    <xf numFmtId="0" fontId="0" fillId="0" borderId="3" xfId="0" applyBorder="1"/>
  </cellXfs>
  <cellStyles count="9">
    <cellStyle name="常规" xfId="0" builtinId="0"/>
    <cellStyle name="常规 2" xfId="1" xr:uid="{00000000-0005-0000-0000-000001000000}"/>
    <cellStyle name="常规 2 2" xfId="2" xr:uid="{00000000-0005-0000-0000-000002000000}"/>
    <cellStyle name="常规 2 3" xfId="7" xr:uid="{00000000-0005-0000-0000-000003000000}"/>
    <cellStyle name="常规 3" xfId="3" xr:uid="{00000000-0005-0000-0000-000004000000}"/>
    <cellStyle name="常规 4" xfId="4" xr:uid="{00000000-0005-0000-0000-000005000000}"/>
    <cellStyle name="常规 4 2" xfId="8" xr:uid="{00000000-0005-0000-0000-000006000000}"/>
    <cellStyle name="常规 5" xfId="5" xr:uid="{00000000-0005-0000-0000-000007000000}"/>
    <cellStyle name="常规 6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workbookViewId="0">
      <selection activeCell="F40" sqref="F40"/>
    </sheetView>
  </sheetViews>
  <sheetFormatPr defaultColWidth="8.875" defaultRowHeight="13.5" x14ac:dyDescent="0.35"/>
  <cols>
    <col min="1" max="1" width="17.625" style="12" customWidth="1"/>
    <col min="2" max="2" width="7.625" style="12" customWidth="1"/>
    <col min="3" max="3" width="11.5" style="12" customWidth="1"/>
    <col min="4" max="4" width="17.6875" style="12" customWidth="1"/>
    <col min="5" max="5" width="15.125" style="12" customWidth="1"/>
    <col min="6" max="6" width="12.125" style="12" customWidth="1"/>
    <col min="7" max="7" width="13.5" style="12" customWidth="1"/>
    <col min="8" max="8" width="17.6875" style="12" customWidth="1"/>
    <col min="9" max="9" width="13.6875" style="12" customWidth="1"/>
    <col min="10" max="10" width="7.625" style="27" customWidth="1"/>
    <col min="11" max="11" width="12.6875" style="27" customWidth="1"/>
    <col min="12" max="12" width="9.125" style="12" customWidth="1"/>
    <col min="13" max="13" width="8.6875" style="12" customWidth="1"/>
    <col min="14" max="16384" width="8.875" style="12"/>
  </cols>
  <sheetData>
    <row r="1" spans="1:13" ht="27.4" x14ac:dyDescent="0.35">
      <c r="A1" s="20"/>
      <c r="B1" s="20"/>
      <c r="C1" s="20" t="s">
        <v>45</v>
      </c>
      <c r="D1" s="26" t="s">
        <v>28</v>
      </c>
      <c r="E1" s="20" t="s">
        <v>25</v>
      </c>
      <c r="F1" s="20" t="s">
        <v>26</v>
      </c>
      <c r="G1" s="20" t="s">
        <v>27</v>
      </c>
      <c r="H1" s="103" t="s">
        <v>24</v>
      </c>
      <c r="I1" s="103"/>
      <c r="J1" s="11" t="s">
        <v>33</v>
      </c>
      <c r="K1" s="11" t="s">
        <v>34</v>
      </c>
      <c r="L1" s="10"/>
      <c r="M1" s="10"/>
    </row>
    <row r="2" spans="1:13" x14ac:dyDescent="0.35">
      <c r="A2" s="20" t="s">
        <v>29</v>
      </c>
      <c r="B2" s="20"/>
      <c r="C2" s="20">
        <v>266000</v>
      </c>
      <c r="D2" s="20">
        <f>E2+G2+J2+K2</f>
        <v>151000</v>
      </c>
      <c r="E2" s="20">
        <v>52000</v>
      </c>
      <c r="F2" s="20">
        <v>0</v>
      </c>
      <c r="G2" s="20">
        <v>25000</v>
      </c>
      <c r="H2" s="20" t="s">
        <v>30</v>
      </c>
      <c r="I2" s="20">
        <v>24000</v>
      </c>
      <c r="J2" s="26">
        <v>54000</v>
      </c>
      <c r="K2" s="26">
        <v>20000</v>
      </c>
      <c r="L2" s="10"/>
      <c r="M2" s="10"/>
    </row>
    <row r="3" spans="1:13" ht="13.9" x14ac:dyDescent="0.35">
      <c r="A3" s="20"/>
      <c r="B3" s="20"/>
      <c r="C3" s="20"/>
      <c r="D3" s="20" t="s">
        <v>35</v>
      </c>
      <c r="E3" s="20" t="s">
        <v>36</v>
      </c>
      <c r="F3" s="20" t="s">
        <v>37</v>
      </c>
      <c r="G3" s="20" t="s">
        <v>38</v>
      </c>
      <c r="H3" s="20" t="s">
        <v>39</v>
      </c>
      <c r="I3" s="20" t="s">
        <v>40</v>
      </c>
      <c r="J3" s="26" t="s">
        <v>41</v>
      </c>
      <c r="K3" s="26" t="s">
        <v>42</v>
      </c>
      <c r="L3" s="9" t="s">
        <v>43</v>
      </c>
      <c r="M3" s="9" t="s">
        <v>44</v>
      </c>
    </row>
    <row r="4" spans="1:13" x14ac:dyDescent="0.35">
      <c r="A4" s="20"/>
      <c r="B4" s="20"/>
      <c r="C4" s="20"/>
      <c r="D4" s="20">
        <f>E4+F4+G4+H4+I4+J4+K4+L4+M4</f>
        <v>67000</v>
      </c>
      <c r="E4" s="20">
        <v>12000</v>
      </c>
      <c r="F4" s="20">
        <v>1500</v>
      </c>
      <c r="G4" s="20">
        <v>5000</v>
      </c>
      <c r="H4" s="20">
        <v>5000</v>
      </c>
      <c r="I4" s="20">
        <v>5000</v>
      </c>
      <c r="J4" s="26">
        <v>16000</v>
      </c>
      <c r="K4" s="26">
        <v>4500</v>
      </c>
      <c r="L4" s="20">
        <v>3000</v>
      </c>
      <c r="M4" s="20">
        <v>15000</v>
      </c>
    </row>
    <row r="5" spans="1:13" x14ac:dyDescent="0.35">
      <c r="A5" s="28"/>
      <c r="B5" s="28"/>
      <c r="C5" s="28"/>
      <c r="D5" s="28"/>
      <c r="E5" s="28"/>
      <c r="F5" s="28"/>
      <c r="G5" s="28"/>
      <c r="H5" s="28"/>
      <c r="I5" s="8"/>
      <c r="J5" s="1"/>
      <c r="K5" s="1"/>
      <c r="L5" s="8"/>
      <c r="M5" s="8"/>
    </row>
    <row r="6" spans="1:13" x14ac:dyDescent="0.35">
      <c r="A6" s="29"/>
      <c r="B6" s="29"/>
      <c r="C6" s="29"/>
      <c r="D6" s="29"/>
      <c r="E6" s="29"/>
      <c r="F6" s="29"/>
      <c r="G6" s="29"/>
      <c r="H6" s="29"/>
      <c r="I6" s="8"/>
      <c r="J6" s="1"/>
      <c r="K6" s="1"/>
      <c r="L6" s="8"/>
      <c r="M6" s="8"/>
    </row>
    <row r="7" spans="1:13" ht="40.5" x14ac:dyDescent="0.35">
      <c r="A7" s="22"/>
      <c r="B7" s="23" t="s">
        <v>14</v>
      </c>
      <c r="C7" s="23" t="s">
        <v>15</v>
      </c>
      <c r="D7" s="24" t="s">
        <v>16</v>
      </c>
      <c r="E7" s="24" t="s">
        <v>17</v>
      </c>
      <c r="F7" s="25" t="s">
        <v>31</v>
      </c>
      <c r="G7" s="25" t="s">
        <v>23</v>
      </c>
      <c r="H7" s="24" t="s">
        <v>9</v>
      </c>
      <c r="I7" s="8"/>
    </row>
    <row r="8" spans="1:13" ht="20.100000000000001" customHeight="1" x14ac:dyDescent="0.35">
      <c r="A8" s="3" t="s">
        <v>32</v>
      </c>
      <c r="B8" s="2"/>
      <c r="C8" s="2"/>
      <c r="D8" s="3"/>
      <c r="E8" s="13">
        <f>D4/B19</f>
        <v>184.06593406593407</v>
      </c>
      <c r="F8" s="14">
        <f>D2/B19</f>
        <v>414.83516483516485</v>
      </c>
      <c r="G8" s="14">
        <f>(D2-F17+24000)/(B19-B17)</f>
        <v>483.80068207654409</v>
      </c>
      <c r="H8" s="20"/>
      <c r="I8" s="8"/>
    </row>
    <row r="9" spans="1:13" ht="20.100000000000001" customHeight="1" x14ac:dyDescent="0.35">
      <c r="A9" s="20"/>
      <c r="B9" s="2"/>
      <c r="C9" s="2"/>
      <c r="D9" s="3"/>
      <c r="E9" s="3"/>
      <c r="F9" s="4"/>
      <c r="G9" s="20"/>
      <c r="H9" s="20"/>
      <c r="I9" s="8"/>
    </row>
    <row r="10" spans="1:13" ht="20.100000000000001" customHeight="1" x14ac:dyDescent="0.35">
      <c r="A10" s="15" t="s">
        <v>0</v>
      </c>
      <c r="B10" s="16">
        <v>41</v>
      </c>
      <c r="C10" s="16">
        <v>15</v>
      </c>
      <c r="D10" s="16">
        <v>26</v>
      </c>
      <c r="E10" s="17">
        <f t="shared" ref="E10:E18" si="0">$E$8*B10</f>
        <v>7546.7032967032974</v>
      </c>
      <c r="F10" s="17">
        <f t="shared" ref="F10:F18" si="1">$F$8*B10</f>
        <v>17008.241758241758</v>
      </c>
      <c r="G10" s="18">
        <f t="shared" ref="G10:G16" si="2">$G$8*B10</f>
        <v>19835.827965138309</v>
      </c>
      <c r="H10" s="17">
        <f t="shared" ref="H10:H18" si="3">E10+G10</f>
        <v>27382.531261841606</v>
      </c>
      <c r="I10" s="8"/>
    </row>
    <row r="11" spans="1:13" ht="20.100000000000001" customHeight="1" x14ac:dyDescent="0.35">
      <c r="A11" s="15" t="s">
        <v>1</v>
      </c>
      <c r="B11" s="16">
        <v>22</v>
      </c>
      <c r="C11" s="16">
        <v>4</v>
      </c>
      <c r="D11" s="16">
        <v>18</v>
      </c>
      <c r="E11" s="17">
        <f t="shared" si="0"/>
        <v>4049.4505494505497</v>
      </c>
      <c r="F11" s="17">
        <f t="shared" si="1"/>
        <v>9126.3736263736264</v>
      </c>
      <c r="G11" s="18">
        <f t="shared" si="2"/>
        <v>10643.615005683971</v>
      </c>
      <c r="H11" s="17">
        <f t="shared" si="3"/>
        <v>14693.065555134521</v>
      </c>
      <c r="I11" s="8"/>
    </row>
    <row r="12" spans="1:13" ht="20.100000000000001" customHeight="1" x14ac:dyDescent="0.35">
      <c r="A12" s="15" t="s">
        <v>2</v>
      </c>
      <c r="B12" s="16">
        <v>31</v>
      </c>
      <c r="C12" s="16">
        <v>9</v>
      </c>
      <c r="D12" s="16">
        <v>22</v>
      </c>
      <c r="E12" s="17">
        <f t="shared" si="0"/>
        <v>5706.0439560439563</v>
      </c>
      <c r="F12" s="17">
        <f t="shared" si="1"/>
        <v>12859.89010989011</v>
      </c>
      <c r="G12" s="18">
        <f t="shared" si="2"/>
        <v>14997.821144372867</v>
      </c>
      <c r="H12" s="17">
        <f t="shared" si="3"/>
        <v>20703.865100416824</v>
      </c>
      <c r="I12" s="8"/>
    </row>
    <row r="13" spans="1:13" ht="20.100000000000001" customHeight="1" x14ac:dyDescent="0.35">
      <c r="A13" s="15" t="s">
        <v>3</v>
      </c>
      <c r="B13" s="16">
        <v>39</v>
      </c>
      <c r="C13" s="16">
        <v>15</v>
      </c>
      <c r="D13" s="16">
        <v>24</v>
      </c>
      <c r="E13" s="17">
        <f t="shared" si="0"/>
        <v>7178.5714285714284</v>
      </c>
      <c r="F13" s="17">
        <f t="shared" si="1"/>
        <v>16178.571428571429</v>
      </c>
      <c r="G13" s="18">
        <f t="shared" si="2"/>
        <v>18868.226600985221</v>
      </c>
      <c r="H13" s="17">
        <f t="shared" si="3"/>
        <v>26046.798029556649</v>
      </c>
      <c r="I13" s="8"/>
    </row>
    <row r="14" spans="1:13" ht="20.100000000000001" customHeight="1" x14ac:dyDescent="0.35">
      <c r="A14" s="15" t="s">
        <v>4</v>
      </c>
      <c r="B14" s="16">
        <v>28</v>
      </c>
      <c r="C14" s="16">
        <v>13</v>
      </c>
      <c r="D14" s="16">
        <v>15</v>
      </c>
      <c r="E14" s="17">
        <f t="shared" si="0"/>
        <v>5153.8461538461543</v>
      </c>
      <c r="F14" s="17">
        <f t="shared" si="1"/>
        <v>11615.384615384615</v>
      </c>
      <c r="G14" s="18">
        <f t="shared" si="2"/>
        <v>13546.419098143235</v>
      </c>
      <c r="H14" s="17">
        <f t="shared" si="3"/>
        <v>18700.265251989389</v>
      </c>
      <c r="I14" s="8"/>
    </row>
    <row r="15" spans="1:13" ht="20.100000000000001" customHeight="1" x14ac:dyDescent="0.35">
      <c r="A15" s="15" t="s">
        <v>5</v>
      </c>
      <c r="B15" s="16">
        <v>61</v>
      </c>
      <c r="C15" s="16">
        <v>27</v>
      </c>
      <c r="D15" s="16">
        <v>34</v>
      </c>
      <c r="E15" s="17">
        <f t="shared" si="0"/>
        <v>11228.021978021978</v>
      </c>
      <c r="F15" s="17">
        <f t="shared" si="1"/>
        <v>25304.945054945056</v>
      </c>
      <c r="G15" s="18">
        <f t="shared" si="2"/>
        <v>29511.84160666919</v>
      </c>
      <c r="H15" s="17">
        <f t="shared" si="3"/>
        <v>40739.863584691164</v>
      </c>
      <c r="I15" s="21"/>
    </row>
    <row r="16" spans="1:13" ht="20.100000000000001" customHeight="1" x14ac:dyDescent="0.35">
      <c r="A16" s="15" t="s">
        <v>6</v>
      </c>
      <c r="B16" s="16">
        <v>97</v>
      </c>
      <c r="C16" s="16">
        <v>45</v>
      </c>
      <c r="D16" s="16">
        <v>52</v>
      </c>
      <c r="E16" s="17">
        <f t="shared" si="0"/>
        <v>17854.395604395606</v>
      </c>
      <c r="F16" s="17">
        <f t="shared" si="1"/>
        <v>40239.010989010989</v>
      </c>
      <c r="G16" s="18">
        <f t="shared" si="2"/>
        <v>46928.666161424779</v>
      </c>
      <c r="H16" s="17">
        <f t="shared" si="3"/>
        <v>64783.061765820385</v>
      </c>
      <c r="I16" s="21"/>
    </row>
    <row r="17" spans="1:9" ht="20.100000000000001" customHeight="1" x14ac:dyDescent="0.35">
      <c r="A17" s="15" t="s">
        <v>7</v>
      </c>
      <c r="B17" s="16">
        <v>16</v>
      </c>
      <c r="C17" s="16">
        <v>13</v>
      </c>
      <c r="D17" s="16">
        <v>3</v>
      </c>
      <c r="E17" s="17">
        <f t="shared" si="0"/>
        <v>2945.0549450549452</v>
      </c>
      <c r="F17" s="17">
        <f t="shared" si="1"/>
        <v>6637.3626373626375</v>
      </c>
      <c r="G17" s="18">
        <f>F17+24000</f>
        <v>30637.362637362639</v>
      </c>
      <c r="H17" s="17">
        <f t="shared" si="3"/>
        <v>33582.417582417584</v>
      </c>
      <c r="I17" s="21"/>
    </row>
    <row r="18" spans="1:9" ht="20.100000000000001" customHeight="1" x14ac:dyDescent="0.35">
      <c r="A18" s="15" t="s">
        <v>8</v>
      </c>
      <c r="B18" s="16">
        <v>29</v>
      </c>
      <c r="C18" s="16">
        <v>18</v>
      </c>
      <c r="D18" s="16">
        <v>11</v>
      </c>
      <c r="E18" s="17">
        <f t="shared" si="0"/>
        <v>5337.9120879120883</v>
      </c>
      <c r="F18" s="17">
        <f t="shared" si="1"/>
        <v>12030.219780219781</v>
      </c>
      <c r="G18" s="18">
        <f>$G$8*B18</f>
        <v>14030.219780219779</v>
      </c>
      <c r="H18" s="17">
        <f t="shared" si="3"/>
        <v>19368.131868131866</v>
      </c>
      <c r="I18" s="21"/>
    </row>
    <row r="19" spans="1:9" ht="20.100000000000001" customHeight="1" x14ac:dyDescent="0.35">
      <c r="A19" s="19" t="s">
        <v>9</v>
      </c>
      <c r="B19" s="19">
        <f>B18+B17+B16+B15+B14+B13+B12+B11+B10</f>
        <v>364</v>
      </c>
      <c r="C19" s="19">
        <f>C18+C17+C16+C15+C14+C13+C12+C11+C10</f>
        <v>159</v>
      </c>
      <c r="D19" s="19">
        <f>D18+D17+D16+D15+D14+D13+D12+D11+D10</f>
        <v>205</v>
      </c>
      <c r="E19" s="20">
        <f>SUM(E10:E18)</f>
        <v>67000</v>
      </c>
      <c r="F19" s="17">
        <f>SUM(F10:F18)</f>
        <v>151000</v>
      </c>
      <c r="G19" s="20">
        <f>SUM(G10:G18)</f>
        <v>199000</v>
      </c>
      <c r="H19" s="20">
        <f>SUM(H10:H18)</f>
        <v>266000</v>
      </c>
      <c r="I19" s="8"/>
    </row>
    <row r="20" spans="1:9" hidden="1" x14ac:dyDescent="0.35">
      <c r="A20" s="8"/>
      <c r="B20" s="8"/>
      <c r="C20" s="8"/>
      <c r="D20" s="8"/>
      <c r="E20" s="8"/>
      <c r="F20" s="8"/>
      <c r="G20" s="8"/>
      <c r="H20" s="8"/>
      <c r="I20" s="8"/>
    </row>
    <row r="21" spans="1:9" hidden="1" x14ac:dyDescent="0.35">
      <c r="A21" s="20"/>
      <c r="B21" s="20"/>
      <c r="C21" s="20" t="s">
        <v>51</v>
      </c>
      <c r="D21" s="20" t="s">
        <v>28</v>
      </c>
      <c r="E21" s="20" t="s">
        <v>25</v>
      </c>
      <c r="F21" s="20" t="s">
        <v>26</v>
      </c>
      <c r="G21" s="20" t="s">
        <v>27</v>
      </c>
      <c r="H21" s="20" t="s">
        <v>24</v>
      </c>
      <c r="I21" s="20"/>
    </row>
    <row r="22" spans="1:9" hidden="1" x14ac:dyDescent="0.35">
      <c r="A22" s="10" t="s">
        <v>29</v>
      </c>
      <c r="B22" s="10"/>
      <c r="C22" s="10">
        <v>62500</v>
      </c>
      <c r="D22" s="10">
        <v>80000</v>
      </c>
      <c r="E22" s="10">
        <v>52000</v>
      </c>
      <c r="F22" s="10">
        <v>3000</v>
      </c>
      <c r="G22" s="10">
        <v>25000</v>
      </c>
      <c r="H22" s="10" t="s">
        <v>30</v>
      </c>
      <c r="I22" s="10">
        <v>24000</v>
      </c>
    </row>
    <row r="23" spans="1:9" hidden="1" x14ac:dyDescent="0.35">
      <c r="A23" s="10"/>
      <c r="B23" s="10"/>
      <c r="C23" s="10"/>
      <c r="D23" s="10"/>
      <c r="E23" s="10"/>
      <c r="F23" s="10"/>
      <c r="G23" s="10"/>
      <c r="H23" s="10"/>
      <c r="I23" s="10"/>
    </row>
    <row r="24" spans="1:9" hidden="1" x14ac:dyDescent="0.35">
      <c r="A24" s="10"/>
      <c r="B24" s="10" t="s">
        <v>14</v>
      </c>
      <c r="C24" s="10" t="s">
        <v>15</v>
      </c>
      <c r="D24" s="10" t="s">
        <v>16</v>
      </c>
      <c r="E24" s="10" t="s">
        <v>17</v>
      </c>
      <c r="F24" s="10" t="s">
        <v>31</v>
      </c>
      <c r="G24" s="10" t="s">
        <v>23</v>
      </c>
      <c r="H24" s="10" t="s">
        <v>9</v>
      </c>
      <c r="I24" s="10"/>
    </row>
    <row r="25" spans="1:9" hidden="1" x14ac:dyDescent="0.35">
      <c r="A25" s="10" t="s">
        <v>32</v>
      </c>
      <c r="B25" s="10"/>
      <c r="C25" s="10"/>
      <c r="D25" s="10"/>
      <c r="E25" s="10">
        <v>160.25641025641025</v>
      </c>
      <c r="F25" s="10">
        <v>205.12820512820514</v>
      </c>
      <c r="G25" s="10">
        <v>270.7019756200084</v>
      </c>
      <c r="H25" s="10"/>
      <c r="I25" s="10"/>
    </row>
    <row r="26" spans="1:9" hidden="1" x14ac:dyDescent="0.35">
      <c r="A26" s="10"/>
      <c r="B26" s="10"/>
      <c r="C26" s="10"/>
      <c r="D26" s="10"/>
      <c r="E26" s="10"/>
      <c r="F26" s="10"/>
      <c r="G26" s="10"/>
      <c r="H26" s="10"/>
      <c r="I26" s="10"/>
    </row>
    <row r="27" spans="1:9" hidden="1" x14ac:dyDescent="0.35">
      <c r="A27" s="10" t="s">
        <v>0</v>
      </c>
      <c r="B27" s="10">
        <v>51</v>
      </c>
      <c r="C27" s="10">
        <v>20</v>
      </c>
      <c r="D27" s="10">
        <v>31</v>
      </c>
      <c r="E27" s="10">
        <v>8173.0769230769229</v>
      </c>
      <c r="F27" s="10">
        <v>10461.538461538463</v>
      </c>
      <c r="G27" s="10">
        <v>13805.800756620429</v>
      </c>
      <c r="H27" s="10">
        <v>21978.877679697351</v>
      </c>
      <c r="I27" s="10"/>
    </row>
    <row r="28" spans="1:9" hidden="1" x14ac:dyDescent="0.35">
      <c r="A28" s="10" t="s">
        <v>1</v>
      </c>
      <c r="B28" s="10">
        <v>28</v>
      </c>
      <c r="C28" s="10">
        <v>6</v>
      </c>
      <c r="D28" s="10">
        <v>22</v>
      </c>
      <c r="E28" s="10">
        <v>4487.1794871794873</v>
      </c>
      <c r="F28" s="10">
        <v>5743.5897435897441</v>
      </c>
      <c r="G28" s="10">
        <v>7579.6553173602351</v>
      </c>
      <c r="H28" s="10">
        <v>12066.834804539722</v>
      </c>
      <c r="I28" s="10"/>
    </row>
    <row r="29" spans="1:9" hidden="1" x14ac:dyDescent="0.35">
      <c r="A29" s="10" t="s">
        <v>2</v>
      </c>
      <c r="B29" s="10">
        <v>34</v>
      </c>
      <c r="C29" s="10">
        <v>9</v>
      </c>
      <c r="D29" s="10">
        <v>25</v>
      </c>
      <c r="E29" s="10">
        <v>5448.7179487179483</v>
      </c>
      <c r="F29" s="10">
        <v>6974.3589743589746</v>
      </c>
      <c r="G29" s="10">
        <v>9203.8671710802846</v>
      </c>
      <c r="H29" s="10">
        <v>14652.585119798234</v>
      </c>
      <c r="I29" s="10"/>
    </row>
    <row r="30" spans="1:9" hidden="1" x14ac:dyDescent="0.35">
      <c r="A30" s="10" t="s">
        <v>3</v>
      </c>
      <c r="B30" s="10">
        <v>43</v>
      </c>
      <c r="C30" s="10">
        <v>19</v>
      </c>
      <c r="D30" s="10">
        <v>24</v>
      </c>
      <c r="E30" s="10">
        <v>6891.0256410256407</v>
      </c>
      <c r="F30" s="10">
        <v>8820.5128205128203</v>
      </c>
      <c r="G30" s="10">
        <v>11640.184951660362</v>
      </c>
      <c r="H30" s="10">
        <v>18531.210592686002</v>
      </c>
      <c r="I30" s="10"/>
    </row>
    <row r="31" spans="1:9" hidden="1" x14ac:dyDescent="0.35">
      <c r="A31" s="10" t="s">
        <v>4</v>
      </c>
      <c r="B31" s="10">
        <v>29</v>
      </c>
      <c r="C31" s="10">
        <v>13</v>
      </c>
      <c r="D31" s="10">
        <v>16</v>
      </c>
      <c r="E31" s="10">
        <v>4647.4358974358975</v>
      </c>
      <c r="F31" s="10">
        <v>5948.7179487179492</v>
      </c>
      <c r="G31" s="10">
        <v>7850.3572929802431</v>
      </c>
      <c r="H31" s="10">
        <v>12497.793190416141</v>
      </c>
      <c r="I31" s="10"/>
    </row>
    <row r="32" spans="1:9" hidden="1" x14ac:dyDescent="0.35">
      <c r="A32" s="10" t="s">
        <v>5</v>
      </c>
      <c r="B32" s="10">
        <v>58</v>
      </c>
      <c r="C32" s="10">
        <v>25</v>
      </c>
      <c r="D32" s="10">
        <v>33</v>
      </c>
      <c r="E32" s="10">
        <v>9294.8717948717949</v>
      </c>
      <c r="F32" s="10">
        <v>11897.435897435898</v>
      </c>
      <c r="G32" s="10">
        <v>15700.714585960486</v>
      </c>
      <c r="H32" s="10">
        <v>24995.586380832283</v>
      </c>
      <c r="I32" s="10"/>
    </row>
    <row r="33" spans="1:9" hidden="1" x14ac:dyDescent="0.35">
      <c r="A33" s="10" t="s">
        <v>6</v>
      </c>
      <c r="B33" s="10">
        <v>101</v>
      </c>
      <c r="C33" s="10">
        <v>55</v>
      </c>
      <c r="D33" s="10">
        <v>46</v>
      </c>
      <c r="E33" s="10">
        <v>16185.897435897436</v>
      </c>
      <c r="F33" s="10">
        <v>20717.948717948719</v>
      </c>
      <c r="G33" s="10">
        <v>27340.899537620848</v>
      </c>
      <c r="H33" s="10">
        <v>43526.796973518285</v>
      </c>
      <c r="I33" s="10"/>
    </row>
    <row r="34" spans="1:9" hidden="1" x14ac:dyDescent="0.35">
      <c r="A34" s="10" t="s">
        <v>7</v>
      </c>
      <c r="B34" s="10">
        <v>24</v>
      </c>
      <c r="C34" s="10">
        <v>17</v>
      </c>
      <c r="D34" s="10">
        <v>7</v>
      </c>
      <c r="E34" s="10">
        <v>3846.1538461538457</v>
      </c>
      <c r="F34" s="10">
        <v>4923.0769230769238</v>
      </c>
      <c r="G34" s="10">
        <v>28923.076923076922</v>
      </c>
      <c r="H34" s="10">
        <v>32769.230769230766</v>
      </c>
      <c r="I34" s="10"/>
    </row>
    <row r="35" spans="1:9" hidden="1" x14ac:dyDescent="0.35">
      <c r="A35" s="10" t="s">
        <v>8</v>
      </c>
      <c r="B35" s="10">
        <v>22</v>
      </c>
      <c r="C35" s="10">
        <v>15</v>
      </c>
      <c r="D35" s="10">
        <v>7</v>
      </c>
      <c r="E35" s="10">
        <v>3525.6410256410254</v>
      </c>
      <c r="F35" s="10">
        <v>4512.8205128205127</v>
      </c>
      <c r="G35" s="10">
        <v>5955.4434636401847</v>
      </c>
      <c r="H35" s="10">
        <v>9481.0844892812092</v>
      </c>
      <c r="I35" s="10"/>
    </row>
    <row r="36" spans="1:9" hidden="1" x14ac:dyDescent="0.35">
      <c r="A36" s="10" t="s">
        <v>9</v>
      </c>
      <c r="B36" s="10">
        <v>390</v>
      </c>
      <c r="C36" s="10">
        <v>179</v>
      </c>
      <c r="D36" s="10">
        <v>211</v>
      </c>
      <c r="E36" s="10">
        <v>62500</v>
      </c>
      <c r="F36" s="10">
        <v>80000</v>
      </c>
      <c r="G36" s="10">
        <v>127999.99999999999</v>
      </c>
      <c r="H36" s="10">
        <v>190499.99999999997</v>
      </c>
      <c r="I36" s="10"/>
    </row>
    <row r="37" spans="1:9" hidden="1" x14ac:dyDescent="0.35"/>
  </sheetData>
  <mergeCells count="1">
    <mergeCell ref="H1:I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"/>
  <sheetViews>
    <sheetView topLeftCell="C14" workbookViewId="0">
      <selection activeCell="M43" sqref="M43"/>
    </sheetView>
  </sheetViews>
  <sheetFormatPr defaultColWidth="8.875" defaultRowHeight="13.5" x14ac:dyDescent="0.35"/>
  <cols>
    <col min="1" max="1" width="17.625" style="12" customWidth="1"/>
    <col min="2" max="2" width="7.625" style="12" customWidth="1"/>
    <col min="3" max="3" width="11.5" style="12" customWidth="1"/>
    <col min="4" max="4" width="16.375" style="12" customWidth="1"/>
    <col min="5" max="5" width="22.4375" style="12" customWidth="1"/>
    <col min="6" max="6" width="19.1875" style="12" customWidth="1"/>
    <col min="7" max="7" width="17.125" style="12" customWidth="1"/>
    <col min="8" max="8" width="14.75" style="12" customWidth="1"/>
    <col min="9" max="9" width="17.6875" style="12" customWidth="1"/>
    <col min="10" max="10" width="13.6875" style="12" customWidth="1"/>
    <col min="11" max="11" width="11.375" style="27" customWidth="1"/>
    <col min="12" max="12" width="17.8125" style="27" customWidth="1"/>
    <col min="13" max="13" width="9.125" style="12" customWidth="1"/>
    <col min="14" max="14" width="8.6875" style="12" customWidth="1"/>
    <col min="15" max="15" width="15.125" style="12" customWidth="1"/>
    <col min="16" max="16384" width="8.875" style="12"/>
  </cols>
  <sheetData>
    <row r="1" spans="1:15" ht="22.5" customHeight="1" x14ac:dyDescent="0.35">
      <c r="A1" s="33"/>
      <c r="B1" s="33"/>
      <c r="C1" s="33" t="s">
        <v>45</v>
      </c>
      <c r="D1" s="35" t="s">
        <v>116</v>
      </c>
      <c r="E1" s="52" t="s">
        <v>52</v>
      </c>
      <c r="F1" s="66" t="s">
        <v>53</v>
      </c>
      <c r="G1" s="53" t="s">
        <v>33</v>
      </c>
      <c r="H1" s="53" t="s">
        <v>113</v>
      </c>
      <c r="I1" s="30" t="s">
        <v>102</v>
      </c>
      <c r="J1" s="30"/>
      <c r="K1" s="30"/>
      <c r="L1" s="30"/>
    </row>
    <row r="2" spans="1:15" ht="27.6" customHeight="1" x14ac:dyDescent="0.35">
      <c r="A2" s="33" t="s">
        <v>29</v>
      </c>
      <c r="B2" s="33"/>
      <c r="C2" s="33">
        <f>SUM(E2:J2, E4:J4)</f>
        <v>314000</v>
      </c>
      <c r="D2" s="33">
        <f>E2+F2+G2+H2+I2</f>
        <v>224000</v>
      </c>
      <c r="E2" s="52">
        <v>10000</v>
      </c>
      <c r="F2" s="66">
        <v>75000</v>
      </c>
      <c r="G2" s="35">
        <v>54000</v>
      </c>
      <c r="H2" s="35">
        <v>60000</v>
      </c>
      <c r="I2" s="30">
        <v>25000</v>
      </c>
      <c r="J2" s="30"/>
      <c r="K2" s="30"/>
      <c r="L2" s="30"/>
    </row>
    <row r="3" spans="1:15" ht="28.25" customHeight="1" x14ac:dyDescent="0.35">
      <c r="A3" s="33"/>
      <c r="B3" s="33"/>
      <c r="C3" s="33"/>
      <c r="D3" s="33" t="s">
        <v>91</v>
      </c>
      <c r="E3" s="33" t="s">
        <v>38</v>
      </c>
      <c r="F3" s="33" t="s">
        <v>39</v>
      </c>
      <c r="G3" s="33" t="s">
        <v>41</v>
      </c>
      <c r="H3" s="35" t="s">
        <v>76</v>
      </c>
      <c r="I3" s="35" t="s">
        <v>77</v>
      </c>
      <c r="J3" s="30" t="s">
        <v>78</v>
      </c>
      <c r="K3" s="71" t="s">
        <v>112</v>
      </c>
      <c r="L3" s="30"/>
      <c r="M3" s="30"/>
      <c r="N3" s="30"/>
    </row>
    <row r="4" spans="1:15" ht="25.8" customHeight="1" x14ac:dyDescent="0.35">
      <c r="A4" s="33"/>
      <c r="B4" s="33"/>
      <c r="C4" s="33"/>
      <c r="D4" s="33">
        <f>E4+F4+G4+H4+I4+J4+K4</f>
        <v>100000</v>
      </c>
      <c r="E4" s="33">
        <v>5000</v>
      </c>
      <c r="F4" s="33">
        <v>5000</v>
      </c>
      <c r="G4" s="33">
        <v>15000</v>
      </c>
      <c r="H4" s="35">
        <v>5000</v>
      </c>
      <c r="I4" s="35">
        <v>20000</v>
      </c>
      <c r="J4" s="33">
        <v>40000</v>
      </c>
      <c r="K4" s="30">
        <v>10000</v>
      </c>
      <c r="L4" s="30"/>
      <c r="M4" s="30"/>
      <c r="N4" s="30"/>
    </row>
    <row r="5" spans="1:15" ht="33.6" customHeight="1" x14ac:dyDescent="0.35">
      <c r="A5" s="33">
        <v>2021</v>
      </c>
      <c r="B5" s="32" t="s">
        <v>14</v>
      </c>
      <c r="C5" s="32" t="s">
        <v>15</v>
      </c>
      <c r="D5" s="33" t="s">
        <v>16</v>
      </c>
      <c r="E5" s="34" t="s">
        <v>110</v>
      </c>
      <c r="F5" s="66" t="s">
        <v>115</v>
      </c>
      <c r="G5" s="33" t="s">
        <v>117</v>
      </c>
      <c r="H5" s="66" t="s">
        <v>54</v>
      </c>
      <c r="I5" s="30"/>
      <c r="J5" s="30"/>
      <c r="K5" s="30"/>
      <c r="L5" s="30"/>
      <c r="M5" s="30"/>
    </row>
    <row r="6" spans="1:15" ht="20.100000000000001" customHeight="1" x14ac:dyDescent="0.35">
      <c r="A6" s="33" t="s">
        <v>32</v>
      </c>
      <c r="B6" s="32"/>
      <c r="C6" s="32"/>
      <c r="D6" s="33"/>
      <c r="E6" s="36">
        <f>D4/B14</f>
        <v>263.15789473684208</v>
      </c>
      <c r="F6" s="37">
        <f>D2/B14</f>
        <v>589.47368421052636</v>
      </c>
      <c r="G6" s="33"/>
      <c r="H6" s="66"/>
      <c r="I6" s="30"/>
      <c r="J6" s="30"/>
      <c r="K6" s="30"/>
      <c r="L6" s="30"/>
      <c r="M6" s="30"/>
    </row>
    <row r="7" spans="1:15" ht="20.100000000000001" customHeight="1" x14ac:dyDescent="0.35">
      <c r="A7" s="38" t="s">
        <v>0</v>
      </c>
      <c r="B7" s="38">
        <f t="shared" ref="B7:B13" si="0">C7+D7</f>
        <v>71</v>
      </c>
      <c r="C7" s="38">
        <v>42</v>
      </c>
      <c r="D7" s="38">
        <v>29</v>
      </c>
      <c r="E7" s="36">
        <f t="shared" ref="E7:E13" si="1">$E$6*B7</f>
        <v>18684.210526315786</v>
      </c>
      <c r="F7" s="54">
        <f t="shared" ref="F7:F13" si="2">$F$6*B7</f>
        <v>41852.631578947374</v>
      </c>
      <c r="G7" s="54">
        <f>E7+F7</f>
        <v>60536.84210526316</v>
      </c>
      <c r="H7" s="66">
        <v>60500</v>
      </c>
      <c r="I7" s="30"/>
      <c r="J7" s="30"/>
      <c r="K7" s="30"/>
      <c r="L7" s="30"/>
      <c r="M7" s="30"/>
    </row>
    <row r="8" spans="1:15" ht="20.100000000000001" customHeight="1" x14ac:dyDescent="0.35">
      <c r="A8" s="38" t="s">
        <v>58</v>
      </c>
      <c r="B8" s="38">
        <f t="shared" si="0"/>
        <v>93</v>
      </c>
      <c r="C8" s="38">
        <v>61</v>
      </c>
      <c r="D8" s="38">
        <v>32</v>
      </c>
      <c r="E8" s="36">
        <f t="shared" si="1"/>
        <v>24473.684210526313</v>
      </c>
      <c r="F8" s="54">
        <f t="shared" si="2"/>
        <v>54821.052631578954</v>
      </c>
      <c r="G8" s="54">
        <f t="shared" ref="G8:G13" si="3">E8+F8</f>
        <v>79294.736842105267</v>
      </c>
      <c r="H8" s="66">
        <v>79500</v>
      </c>
      <c r="I8" s="30"/>
      <c r="J8" s="30"/>
      <c r="K8" s="30"/>
      <c r="L8" s="30"/>
      <c r="M8" s="30"/>
    </row>
    <row r="9" spans="1:15" ht="20.100000000000001" customHeight="1" x14ac:dyDescent="0.35">
      <c r="A9" s="38" t="s">
        <v>59</v>
      </c>
      <c r="B9" s="38">
        <f t="shared" si="0"/>
        <v>39</v>
      </c>
      <c r="C9" s="38">
        <v>15</v>
      </c>
      <c r="D9" s="38">
        <v>24</v>
      </c>
      <c r="E9" s="36">
        <f t="shared" si="1"/>
        <v>10263.157894736842</v>
      </c>
      <c r="F9" s="54">
        <f t="shared" si="2"/>
        <v>22989.473684210527</v>
      </c>
      <c r="G9" s="54">
        <f t="shared" si="3"/>
        <v>33252.631578947367</v>
      </c>
      <c r="H9" s="66">
        <v>33000</v>
      </c>
      <c r="I9" s="30"/>
      <c r="J9" s="30"/>
      <c r="K9" s="30"/>
      <c r="L9" s="30"/>
      <c r="M9" s="30"/>
    </row>
    <row r="10" spans="1:15" ht="20.100000000000001" customHeight="1" x14ac:dyDescent="0.35">
      <c r="A10" s="38" t="s">
        <v>5</v>
      </c>
      <c r="B10" s="38">
        <f t="shared" si="0"/>
        <v>48</v>
      </c>
      <c r="C10" s="38">
        <v>34</v>
      </c>
      <c r="D10" s="38">
        <v>14</v>
      </c>
      <c r="E10" s="36">
        <f t="shared" si="1"/>
        <v>12631.57894736842</v>
      </c>
      <c r="F10" s="54">
        <f t="shared" si="2"/>
        <v>28294.736842105267</v>
      </c>
      <c r="G10" s="54">
        <f t="shared" si="3"/>
        <v>40926.315789473687</v>
      </c>
      <c r="H10" s="32">
        <v>41000</v>
      </c>
      <c r="I10" s="30"/>
      <c r="J10" s="30"/>
      <c r="K10" s="30"/>
      <c r="L10" s="30"/>
      <c r="M10" s="30"/>
    </row>
    <row r="11" spans="1:15" ht="17.45" customHeight="1" x14ac:dyDescent="0.35">
      <c r="A11" s="38" t="s">
        <v>60</v>
      </c>
      <c r="B11" s="38">
        <f t="shared" si="0"/>
        <v>28</v>
      </c>
      <c r="C11" s="38">
        <v>20</v>
      </c>
      <c r="D11" s="38">
        <v>8</v>
      </c>
      <c r="E11" s="36">
        <f t="shared" si="1"/>
        <v>7368.4210526315783</v>
      </c>
      <c r="F11" s="54">
        <f t="shared" si="2"/>
        <v>16505.263157894737</v>
      </c>
      <c r="G11" s="54">
        <f t="shared" si="3"/>
        <v>23873.684210526313</v>
      </c>
      <c r="H11" s="32">
        <v>24000</v>
      </c>
      <c r="I11" s="30"/>
      <c r="J11" s="30"/>
      <c r="K11" s="30"/>
      <c r="L11" s="30"/>
      <c r="M11" s="30"/>
    </row>
    <row r="12" spans="1:15" s="27" customFormat="1" ht="20.100000000000001" customHeight="1" x14ac:dyDescent="0.35">
      <c r="A12" s="38" t="s">
        <v>61</v>
      </c>
      <c r="B12" s="38">
        <f t="shared" si="0"/>
        <v>50</v>
      </c>
      <c r="C12" s="38">
        <v>32</v>
      </c>
      <c r="D12" s="38">
        <v>18</v>
      </c>
      <c r="E12" s="36">
        <f t="shared" si="1"/>
        <v>13157.894736842103</v>
      </c>
      <c r="F12" s="54">
        <f t="shared" si="2"/>
        <v>29473.684210526317</v>
      </c>
      <c r="G12" s="54">
        <f t="shared" si="3"/>
        <v>42631.57894736842</v>
      </c>
      <c r="H12" s="32">
        <v>42500</v>
      </c>
      <c r="I12" s="53"/>
      <c r="J12" s="30"/>
      <c r="K12" s="53"/>
      <c r="L12" s="53"/>
      <c r="M12" s="53"/>
    </row>
    <row r="13" spans="1:15" s="27" customFormat="1" ht="20.100000000000001" customHeight="1" x14ac:dyDescent="0.35">
      <c r="A13" s="38" t="s">
        <v>8</v>
      </c>
      <c r="B13" s="38">
        <f t="shared" si="0"/>
        <v>51</v>
      </c>
      <c r="C13" s="38">
        <v>34</v>
      </c>
      <c r="D13" s="38">
        <v>17</v>
      </c>
      <c r="E13" s="36">
        <f t="shared" si="1"/>
        <v>13421.052631578947</v>
      </c>
      <c r="F13" s="54">
        <f t="shared" si="2"/>
        <v>30063.157894736843</v>
      </c>
      <c r="G13" s="54">
        <f t="shared" si="3"/>
        <v>43484.210526315786</v>
      </c>
      <c r="H13" s="32">
        <v>43500</v>
      </c>
      <c r="I13" s="53"/>
      <c r="J13" s="30"/>
      <c r="K13" s="53"/>
      <c r="L13" s="53"/>
      <c r="M13" s="53"/>
    </row>
    <row r="14" spans="1:15" s="27" customFormat="1" ht="20.100000000000001" customHeight="1" x14ac:dyDescent="0.35">
      <c r="A14" s="38" t="s">
        <v>9</v>
      </c>
      <c r="B14" s="38">
        <f>B13+B12+B11+B10+B9+B8+B7</f>
        <v>380</v>
      </c>
      <c r="C14" s="38">
        <f>C13+C12+C11+C10+C9+C8+C7</f>
        <v>238</v>
      </c>
      <c r="D14" s="38">
        <f>D13+D12+D11+D10+D9+D8+D7</f>
        <v>142</v>
      </c>
      <c r="E14" s="34">
        <f>SUM(E7:E13)</f>
        <v>99999.999999999985</v>
      </c>
      <c r="F14" s="54">
        <f>SUM(F7:F13)</f>
        <v>224000.00000000006</v>
      </c>
      <c r="G14" s="33">
        <f>SUM(G7:G13)</f>
        <v>324000</v>
      </c>
      <c r="H14" s="66">
        <f>SUM(H7:H13)</f>
        <v>324000</v>
      </c>
      <c r="I14" s="53"/>
      <c r="J14" s="30"/>
      <c r="K14" s="53"/>
      <c r="L14" s="53"/>
      <c r="M14" s="53"/>
    </row>
    <row r="15" spans="1:15" s="27" customFormat="1" ht="27" x14ac:dyDescent="0.35">
      <c r="A15" s="56">
        <v>2020</v>
      </c>
      <c r="B15" s="56" t="s">
        <v>14</v>
      </c>
      <c r="C15" s="56" t="s">
        <v>15</v>
      </c>
      <c r="D15" s="56" t="s">
        <v>16</v>
      </c>
      <c r="E15" s="56" t="s">
        <v>92</v>
      </c>
      <c r="F15" s="66" t="s">
        <v>115</v>
      </c>
      <c r="G15" s="57" t="s">
        <v>9</v>
      </c>
      <c r="H15" s="57" t="s">
        <v>94</v>
      </c>
      <c r="I15" s="57" t="s">
        <v>95</v>
      </c>
      <c r="J15" s="57" t="s">
        <v>9</v>
      </c>
      <c r="K15" s="57" t="s">
        <v>93</v>
      </c>
      <c r="L15" s="57" t="s">
        <v>96</v>
      </c>
      <c r="M15" s="57" t="s">
        <v>90</v>
      </c>
      <c r="N15" s="53"/>
      <c r="O15" s="53"/>
    </row>
    <row r="16" spans="1:15" s="27" customFormat="1" x14ac:dyDescent="0.35">
      <c r="A16" s="38" t="s">
        <v>0</v>
      </c>
      <c r="B16" s="38">
        <f>C16+D16</f>
        <v>71</v>
      </c>
      <c r="C16" s="38">
        <v>42</v>
      </c>
      <c r="D16" s="38">
        <v>29</v>
      </c>
      <c r="E16" s="36">
        <f t="shared" ref="E16:E22" si="4">$E$6*B16</f>
        <v>18684.210526315786</v>
      </c>
      <c r="F16" s="54">
        <f t="shared" ref="F16:F22" si="5">$F$6*B16</f>
        <v>41852.631578947374</v>
      </c>
      <c r="G16" s="55">
        <f>E16+F16</f>
        <v>60536.84210526316</v>
      </c>
      <c r="H16" s="54">
        <v>19000</v>
      </c>
      <c r="I16" s="54">
        <f>J16-H16</f>
        <v>41500</v>
      </c>
      <c r="J16" s="66">
        <v>60500</v>
      </c>
      <c r="K16" s="10">
        <v>20000</v>
      </c>
      <c r="L16" s="10">
        <f>M16-K16</f>
        <v>40500</v>
      </c>
      <c r="M16" s="66">
        <v>60500</v>
      </c>
      <c r="N16" s="53"/>
      <c r="O16" s="53"/>
    </row>
    <row r="17" spans="1:15" s="27" customFormat="1" x14ac:dyDescent="0.35">
      <c r="A17" s="38" t="s">
        <v>58</v>
      </c>
      <c r="B17" s="38">
        <f t="shared" ref="B17:B22" si="6">C17+D17</f>
        <v>93</v>
      </c>
      <c r="C17" s="38">
        <v>61</v>
      </c>
      <c r="D17" s="38">
        <v>32</v>
      </c>
      <c r="E17" s="36">
        <f t="shared" si="4"/>
        <v>24473.684210526313</v>
      </c>
      <c r="F17" s="54">
        <f t="shared" si="5"/>
        <v>54821.052631578954</v>
      </c>
      <c r="G17" s="55">
        <f t="shared" ref="G17:G22" si="7">E17+F17</f>
        <v>79294.736842105267</v>
      </c>
      <c r="H17" s="54">
        <v>25000</v>
      </c>
      <c r="I17" s="54">
        <f t="shared" ref="I17:I23" si="8">J17-H17</f>
        <v>54500</v>
      </c>
      <c r="J17" s="66">
        <v>79500</v>
      </c>
      <c r="K17" s="10">
        <v>25000</v>
      </c>
      <c r="L17" s="10">
        <f t="shared" ref="L17:L23" si="9">M17-K17</f>
        <v>54500</v>
      </c>
      <c r="M17" s="66">
        <v>79500</v>
      </c>
      <c r="N17" s="53"/>
      <c r="O17" s="53"/>
    </row>
    <row r="18" spans="1:15" s="27" customFormat="1" x14ac:dyDescent="0.35">
      <c r="A18" s="38" t="s">
        <v>59</v>
      </c>
      <c r="B18" s="38">
        <f t="shared" si="6"/>
        <v>39</v>
      </c>
      <c r="C18" s="38">
        <v>15</v>
      </c>
      <c r="D18" s="38">
        <v>24</v>
      </c>
      <c r="E18" s="36">
        <f t="shared" si="4"/>
        <v>10263.157894736842</v>
      </c>
      <c r="F18" s="54">
        <f t="shared" si="5"/>
        <v>22989.473684210527</v>
      </c>
      <c r="G18" s="55">
        <f t="shared" si="7"/>
        <v>33252.631578947367</v>
      </c>
      <c r="H18" s="54">
        <v>10000</v>
      </c>
      <c r="I18" s="54">
        <f t="shared" si="8"/>
        <v>23000</v>
      </c>
      <c r="J18" s="66">
        <v>33000</v>
      </c>
      <c r="K18" s="10">
        <v>10000</v>
      </c>
      <c r="L18" s="10">
        <f t="shared" si="9"/>
        <v>23000</v>
      </c>
      <c r="M18" s="66">
        <v>33000</v>
      </c>
      <c r="N18" s="53"/>
      <c r="O18" s="53"/>
    </row>
    <row r="19" spans="1:15" s="27" customFormat="1" x14ac:dyDescent="0.35">
      <c r="A19" s="38" t="s">
        <v>5</v>
      </c>
      <c r="B19" s="38">
        <f t="shared" si="6"/>
        <v>48</v>
      </c>
      <c r="C19" s="38">
        <v>34</v>
      </c>
      <c r="D19" s="38">
        <v>14</v>
      </c>
      <c r="E19" s="36">
        <f t="shared" si="4"/>
        <v>12631.57894736842</v>
      </c>
      <c r="F19" s="54">
        <f t="shared" si="5"/>
        <v>28294.736842105267</v>
      </c>
      <c r="G19" s="55">
        <f t="shared" si="7"/>
        <v>40926.315789473687</v>
      </c>
      <c r="H19" s="54">
        <v>12500</v>
      </c>
      <c r="I19" s="54">
        <f t="shared" si="8"/>
        <v>28500</v>
      </c>
      <c r="J19" s="32">
        <v>41000</v>
      </c>
      <c r="K19" s="10">
        <v>10000</v>
      </c>
      <c r="L19" s="10">
        <f t="shared" si="9"/>
        <v>31000</v>
      </c>
      <c r="M19" s="32">
        <v>41000</v>
      </c>
      <c r="N19" s="53"/>
      <c r="O19" s="53"/>
    </row>
    <row r="20" spans="1:15" s="27" customFormat="1" x14ac:dyDescent="0.35">
      <c r="A20" s="38" t="s">
        <v>60</v>
      </c>
      <c r="B20" s="38">
        <f t="shared" si="6"/>
        <v>28</v>
      </c>
      <c r="C20" s="38">
        <v>20</v>
      </c>
      <c r="D20" s="38">
        <v>8</v>
      </c>
      <c r="E20" s="36">
        <f t="shared" si="4"/>
        <v>7368.4210526315783</v>
      </c>
      <c r="F20" s="54">
        <f t="shared" si="5"/>
        <v>16505.263157894737</v>
      </c>
      <c r="G20" s="55">
        <f t="shared" si="7"/>
        <v>23873.684210526313</v>
      </c>
      <c r="H20" s="54">
        <v>7500</v>
      </c>
      <c r="I20" s="54">
        <f t="shared" si="8"/>
        <v>16500</v>
      </c>
      <c r="J20" s="32">
        <v>24000</v>
      </c>
      <c r="K20" s="10">
        <v>7500</v>
      </c>
      <c r="L20" s="10">
        <f t="shared" si="9"/>
        <v>16500</v>
      </c>
      <c r="M20" s="32">
        <v>24000</v>
      </c>
      <c r="N20" s="53"/>
      <c r="O20" s="53"/>
    </row>
    <row r="21" spans="1:15" s="27" customFormat="1" x14ac:dyDescent="0.35">
      <c r="A21" s="38" t="s">
        <v>61</v>
      </c>
      <c r="B21" s="38">
        <f t="shared" si="6"/>
        <v>50</v>
      </c>
      <c r="C21" s="38">
        <v>32</v>
      </c>
      <c r="D21" s="38">
        <v>18</v>
      </c>
      <c r="E21" s="36">
        <f t="shared" si="4"/>
        <v>13157.894736842103</v>
      </c>
      <c r="F21" s="54">
        <f t="shared" si="5"/>
        <v>29473.684210526317</v>
      </c>
      <c r="G21" s="55">
        <f t="shared" si="7"/>
        <v>42631.57894736842</v>
      </c>
      <c r="H21" s="54">
        <v>13000</v>
      </c>
      <c r="I21" s="54">
        <f t="shared" si="8"/>
        <v>29500</v>
      </c>
      <c r="J21" s="32">
        <v>42500</v>
      </c>
      <c r="K21" s="10">
        <v>15000</v>
      </c>
      <c r="L21" s="10">
        <f t="shared" si="9"/>
        <v>27500</v>
      </c>
      <c r="M21" s="32">
        <v>42500</v>
      </c>
      <c r="N21" s="53"/>
      <c r="O21" s="53"/>
    </row>
    <row r="22" spans="1:15" s="27" customFormat="1" x14ac:dyDescent="0.35">
      <c r="A22" s="38" t="s">
        <v>98</v>
      </c>
      <c r="B22" s="38">
        <f t="shared" si="6"/>
        <v>51</v>
      </c>
      <c r="C22" s="38">
        <v>34</v>
      </c>
      <c r="D22" s="38">
        <v>17</v>
      </c>
      <c r="E22" s="36">
        <f t="shared" si="4"/>
        <v>13421.052631578947</v>
      </c>
      <c r="F22" s="54">
        <f t="shared" si="5"/>
        <v>30063.157894736843</v>
      </c>
      <c r="G22" s="55">
        <f t="shared" si="7"/>
        <v>43484.210526315786</v>
      </c>
      <c r="H22" s="54">
        <v>13000</v>
      </c>
      <c r="I22" s="54">
        <f t="shared" si="8"/>
        <v>30500</v>
      </c>
      <c r="J22" s="32">
        <v>43500</v>
      </c>
      <c r="K22" s="10">
        <v>12500</v>
      </c>
      <c r="L22" s="10">
        <f t="shared" si="9"/>
        <v>31000</v>
      </c>
      <c r="M22" s="32">
        <v>43500</v>
      </c>
      <c r="N22" s="53"/>
      <c r="O22" s="53"/>
    </row>
    <row r="23" spans="1:15" s="27" customFormat="1" x14ac:dyDescent="0.35">
      <c r="A23" s="51" t="s">
        <v>9</v>
      </c>
      <c r="B23" s="51">
        <f>SUM(B16:B22)</f>
        <v>380</v>
      </c>
      <c r="C23" s="38">
        <f>C22+C21+C20+C19+C18+C17+C16</f>
        <v>238</v>
      </c>
      <c r="D23" s="38">
        <f>D22+D21+D20+D19+D18+D17+D16</f>
        <v>142</v>
      </c>
      <c r="E23" s="34">
        <f>SUM(E16:E22)</f>
        <v>99999.999999999985</v>
      </c>
      <c r="F23" s="54">
        <f>SUM(F16:F22)</f>
        <v>224000.00000000006</v>
      </c>
      <c r="G23" s="55">
        <f>E23+F23</f>
        <v>324000.00000000006</v>
      </c>
      <c r="H23" s="33">
        <f>SUM(H16:H22)</f>
        <v>100000</v>
      </c>
      <c r="I23" s="54">
        <f t="shared" si="8"/>
        <v>224000</v>
      </c>
      <c r="J23" s="66">
        <f>SUM(J16:J22)</f>
        <v>324000</v>
      </c>
      <c r="K23" s="32">
        <f>SUM(K16:K22)</f>
        <v>100000</v>
      </c>
      <c r="L23" s="10">
        <f t="shared" si="9"/>
        <v>224000</v>
      </c>
      <c r="M23" s="66">
        <f>SUM(M16:M22)</f>
        <v>324000</v>
      </c>
      <c r="N23" s="53"/>
      <c r="O23" s="53"/>
    </row>
    <row r="24" spans="1:15" s="27" customFormat="1" x14ac:dyDescent="0.35">
      <c r="A24" s="105" t="s">
        <v>114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30"/>
      <c r="O24" s="30"/>
    </row>
    <row r="25" spans="1:15" s="27" customFormat="1" x14ac:dyDescent="0.35">
      <c r="A25" s="39" t="s">
        <v>10</v>
      </c>
      <c r="B25" s="39" t="s">
        <v>18</v>
      </c>
      <c r="C25" s="39" t="s">
        <v>19</v>
      </c>
      <c r="D25" s="40" t="s">
        <v>84</v>
      </c>
      <c r="E25" s="40" t="s">
        <v>99</v>
      </c>
      <c r="F25" s="39" t="s">
        <v>0</v>
      </c>
      <c r="G25" s="38" t="s">
        <v>58</v>
      </c>
      <c r="H25" s="38" t="s">
        <v>59</v>
      </c>
      <c r="I25" s="39" t="s">
        <v>5</v>
      </c>
      <c r="J25" s="38" t="s">
        <v>60</v>
      </c>
      <c r="K25" s="38" t="s">
        <v>61</v>
      </c>
      <c r="L25" s="39" t="s">
        <v>8</v>
      </c>
      <c r="M25" s="39" t="s">
        <v>9</v>
      </c>
      <c r="N25" s="30"/>
      <c r="O25" s="30"/>
    </row>
    <row r="26" spans="1:15" s="27" customFormat="1" x14ac:dyDescent="0.35">
      <c r="A26" s="39" t="s">
        <v>11</v>
      </c>
      <c r="B26" s="39"/>
      <c r="C26" s="39"/>
      <c r="D26" s="39"/>
      <c r="E26" s="39"/>
      <c r="F26" s="76">
        <f>F27+F28</f>
        <v>71</v>
      </c>
      <c r="G26" s="76">
        <f t="shared" ref="G26:L26" si="10">G27+G28</f>
        <v>93</v>
      </c>
      <c r="H26" s="76">
        <f t="shared" si="10"/>
        <v>39</v>
      </c>
      <c r="I26" s="76">
        <f t="shared" si="10"/>
        <v>48</v>
      </c>
      <c r="J26" s="76">
        <f t="shared" si="10"/>
        <v>28</v>
      </c>
      <c r="K26" s="76">
        <f t="shared" si="10"/>
        <v>50</v>
      </c>
      <c r="L26" s="76">
        <f t="shared" si="10"/>
        <v>51</v>
      </c>
      <c r="M26" s="76">
        <f>SUM(F26:L26)</f>
        <v>380</v>
      </c>
      <c r="N26" s="30"/>
      <c r="O26" s="30"/>
    </row>
    <row r="27" spans="1:15" s="27" customFormat="1" x14ac:dyDescent="0.35">
      <c r="A27" s="39" t="s">
        <v>12</v>
      </c>
      <c r="B27" s="39"/>
      <c r="C27" s="39"/>
      <c r="D27" s="39"/>
      <c r="E27" s="39"/>
      <c r="F27" s="77">
        <v>42</v>
      </c>
      <c r="G27" s="76">
        <v>61</v>
      </c>
      <c r="H27" s="76">
        <v>15</v>
      </c>
      <c r="I27" s="76">
        <v>34</v>
      </c>
      <c r="J27" s="76">
        <v>20</v>
      </c>
      <c r="K27" s="76">
        <v>32</v>
      </c>
      <c r="L27" s="76">
        <v>34</v>
      </c>
      <c r="M27" s="76">
        <f>SUM(F27:L27)</f>
        <v>238</v>
      </c>
      <c r="N27" s="30"/>
      <c r="O27" s="30"/>
    </row>
    <row r="28" spans="1:15" s="27" customFormat="1" x14ac:dyDescent="0.35">
      <c r="A28" s="39" t="s">
        <v>13</v>
      </c>
      <c r="B28" s="39"/>
      <c r="C28" s="39"/>
      <c r="D28" s="39"/>
      <c r="E28" s="39"/>
      <c r="F28" s="76">
        <v>29</v>
      </c>
      <c r="G28" s="76">
        <v>32</v>
      </c>
      <c r="H28" s="76">
        <v>24</v>
      </c>
      <c r="I28" s="76">
        <v>14</v>
      </c>
      <c r="J28" s="76">
        <v>8</v>
      </c>
      <c r="K28" s="76">
        <v>18</v>
      </c>
      <c r="L28" s="76">
        <v>17</v>
      </c>
      <c r="M28" s="76">
        <f>SUM(F28:L28)</f>
        <v>142</v>
      </c>
      <c r="N28" s="30"/>
      <c r="O28" s="30"/>
    </row>
    <row r="29" spans="1:15" x14ac:dyDescent="0.35">
      <c r="A29" s="69" t="s">
        <v>79</v>
      </c>
      <c r="B29" s="42"/>
      <c r="C29" s="42">
        <v>3000</v>
      </c>
      <c r="D29" s="51">
        <v>1</v>
      </c>
      <c r="E29" s="42" t="s">
        <v>15</v>
      </c>
      <c r="F29" s="51"/>
      <c r="G29" s="51">
        <v>1</v>
      </c>
      <c r="H29" s="51"/>
      <c r="I29" s="51"/>
      <c r="J29" s="51"/>
      <c r="K29" s="51"/>
      <c r="L29" s="51"/>
      <c r="M29" s="51">
        <v>1</v>
      </c>
      <c r="N29" s="30"/>
      <c r="O29" s="30"/>
    </row>
    <row r="30" spans="1:15" x14ac:dyDescent="0.35">
      <c r="A30" s="69" t="s">
        <v>79</v>
      </c>
      <c r="B30" s="42"/>
      <c r="C30" s="42">
        <v>2000</v>
      </c>
      <c r="D30" s="51">
        <v>1</v>
      </c>
      <c r="E30" s="51" t="s">
        <v>75</v>
      </c>
      <c r="F30" s="51"/>
      <c r="G30" s="51">
        <v>1</v>
      </c>
      <c r="H30" s="51"/>
      <c r="I30" s="51"/>
      <c r="J30" s="51"/>
      <c r="K30" s="51"/>
      <c r="L30" s="51"/>
      <c r="M30" s="51">
        <v>1</v>
      </c>
      <c r="N30" s="30"/>
      <c r="O30" s="30"/>
    </row>
    <row r="31" spans="1:15" ht="27" x14ac:dyDescent="0.35">
      <c r="A31" s="70" t="s">
        <v>21</v>
      </c>
      <c r="B31" s="42" t="s">
        <v>50</v>
      </c>
      <c r="C31" s="42">
        <v>2500</v>
      </c>
      <c r="D31" s="51">
        <v>2</v>
      </c>
      <c r="E31" s="43" t="s">
        <v>100</v>
      </c>
      <c r="F31" s="51"/>
      <c r="G31" s="51"/>
      <c r="H31" s="51"/>
      <c r="I31" s="51"/>
      <c r="J31" s="51">
        <v>1</v>
      </c>
      <c r="K31" s="51"/>
      <c r="L31" s="51">
        <v>1</v>
      </c>
      <c r="M31" s="51">
        <v>2</v>
      </c>
      <c r="N31" s="44"/>
      <c r="O31" s="44"/>
    </row>
    <row r="32" spans="1:15" ht="41.45" customHeight="1" x14ac:dyDescent="0.35">
      <c r="A32" s="69" t="s">
        <v>112</v>
      </c>
      <c r="B32" s="42"/>
      <c r="C32" s="42">
        <v>10000</v>
      </c>
      <c r="D32" s="58">
        <v>1</v>
      </c>
      <c r="E32" s="45"/>
      <c r="F32" s="58"/>
      <c r="G32" s="58"/>
      <c r="H32" s="58">
        <v>1</v>
      </c>
      <c r="I32" s="58"/>
      <c r="J32" s="58"/>
      <c r="K32" s="58"/>
      <c r="L32" s="58"/>
      <c r="M32" s="58">
        <v>1</v>
      </c>
      <c r="N32" s="30"/>
      <c r="O32" s="30"/>
    </row>
    <row r="33" spans="1:15" ht="27.6" customHeight="1" x14ac:dyDescent="0.35">
      <c r="A33" s="70" t="s">
        <v>80</v>
      </c>
      <c r="B33" s="42"/>
      <c r="C33" s="42">
        <v>5000</v>
      </c>
      <c r="D33" s="51">
        <v>1</v>
      </c>
      <c r="E33" s="42" t="s">
        <v>75</v>
      </c>
      <c r="F33" s="51"/>
      <c r="G33" s="51"/>
      <c r="H33" s="51"/>
      <c r="I33" s="51"/>
      <c r="J33" s="51">
        <v>1</v>
      </c>
      <c r="K33" s="51"/>
      <c r="L33" s="51"/>
      <c r="M33" s="51">
        <v>1</v>
      </c>
      <c r="N33" s="30"/>
      <c r="O33" s="30"/>
    </row>
    <row r="34" spans="1:15" ht="44.65" customHeight="1" x14ac:dyDescent="0.35">
      <c r="A34" s="70" t="s">
        <v>81</v>
      </c>
      <c r="B34" s="41"/>
      <c r="C34" s="41">
        <v>10000</v>
      </c>
      <c r="D34" s="51">
        <v>2</v>
      </c>
      <c r="E34" s="46" t="s">
        <v>111</v>
      </c>
      <c r="F34" s="51"/>
      <c r="G34" s="51"/>
      <c r="H34" s="51"/>
      <c r="I34" s="51">
        <v>1</v>
      </c>
      <c r="J34" s="51"/>
      <c r="K34" s="51"/>
      <c r="L34" s="51">
        <v>1</v>
      </c>
      <c r="M34" s="51">
        <v>2</v>
      </c>
      <c r="N34" s="30"/>
      <c r="O34" s="30"/>
    </row>
    <row r="35" spans="1:15" ht="33.4" customHeight="1" x14ac:dyDescent="0.35">
      <c r="A35" s="69" t="s">
        <v>82</v>
      </c>
      <c r="B35" s="41" t="s">
        <v>87</v>
      </c>
      <c r="C35" s="41">
        <v>20000</v>
      </c>
      <c r="D35" s="51">
        <v>2</v>
      </c>
      <c r="E35" s="46" t="s">
        <v>101</v>
      </c>
      <c r="F35" s="51">
        <v>1</v>
      </c>
      <c r="G35" s="51">
        <v>1</v>
      </c>
      <c r="H35" s="51"/>
      <c r="I35" s="51"/>
      <c r="J35" s="51"/>
      <c r="K35" s="51"/>
      <c r="L35" s="51"/>
      <c r="M35" s="51">
        <v>2</v>
      </c>
      <c r="N35" s="30"/>
      <c r="O35" s="30"/>
    </row>
    <row r="36" spans="1:15" ht="31.15" customHeight="1" x14ac:dyDescent="0.35">
      <c r="A36" s="69" t="s">
        <v>83</v>
      </c>
      <c r="B36" s="73"/>
      <c r="C36" s="70">
        <v>15000</v>
      </c>
      <c r="D36" s="75">
        <v>1</v>
      </c>
      <c r="E36" s="70" t="s">
        <v>118</v>
      </c>
      <c r="F36" s="74"/>
      <c r="G36" s="67"/>
      <c r="H36" s="67"/>
      <c r="I36" s="67"/>
      <c r="J36" s="67"/>
      <c r="K36" s="67">
        <v>1</v>
      </c>
      <c r="L36" s="67"/>
      <c r="M36" s="67">
        <v>1</v>
      </c>
      <c r="N36" s="30"/>
      <c r="O36" s="30"/>
    </row>
    <row r="37" spans="1:15" x14ac:dyDescent="0.35">
      <c r="A37" s="72" t="s">
        <v>117</v>
      </c>
      <c r="B37" s="47"/>
      <c r="C37" s="47">
        <v>100000</v>
      </c>
      <c r="D37" s="59">
        <v>11</v>
      </c>
      <c r="E37" s="47"/>
      <c r="F37" s="59">
        <f t="shared" ref="F37:L37" si="11">SUMPRODUCT($C$29:$C$36,F29:F36)</f>
        <v>20000</v>
      </c>
      <c r="G37" s="59">
        <f t="shared" si="11"/>
        <v>25000</v>
      </c>
      <c r="H37" s="59">
        <f t="shared" si="11"/>
        <v>10000</v>
      </c>
      <c r="I37" s="59">
        <f t="shared" si="11"/>
        <v>10000</v>
      </c>
      <c r="J37" s="59">
        <f t="shared" si="11"/>
        <v>7500</v>
      </c>
      <c r="K37" s="59">
        <f t="shared" si="11"/>
        <v>15000</v>
      </c>
      <c r="L37" s="59">
        <f t="shared" si="11"/>
        <v>12500</v>
      </c>
      <c r="M37" s="59">
        <f>SUM(F37:L37)</f>
        <v>100000</v>
      </c>
      <c r="N37" s="30"/>
      <c r="O37" s="30"/>
    </row>
    <row r="38" spans="1:15" x14ac:dyDescent="0.35">
      <c r="A38" s="42"/>
      <c r="B38" s="42"/>
      <c r="C38" s="42"/>
      <c r="D38" s="51"/>
      <c r="E38" s="42" t="s">
        <v>49</v>
      </c>
      <c r="F38" s="54">
        <v>19000</v>
      </c>
      <c r="G38" s="54">
        <v>25000</v>
      </c>
      <c r="H38" s="54">
        <v>10000</v>
      </c>
      <c r="I38" s="54">
        <v>12500</v>
      </c>
      <c r="J38" s="54">
        <v>7500</v>
      </c>
      <c r="K38" s="54">
        <v>13000</v>
      </c>
      <c r="L38" s="54">
        <v>13000</v>
      </c>
      <c r="M38" s="63">
        <f>SUM(F38:L38)</f>
        <v>100000</v>
      </c>
      <c r="N38" s="30"/>
      <c r="O38" s="30"/>
    </row>
    <row r="39" spans="1:15" x14ac:dyDescent="0.35">
      <c r="A39" s="104" t="s">
        <v>97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</row>
    <row r="40" spans="1:15" x14ac:dyDescent="0.35">
      <c r="A40" s="33" t="s">
        <v>10</v>
      </c>
      <c r="B40" s="35" t="s">
        <v>18</v>
      </c>
      <c r="C40" s="35" t="s">
        <v>19</v>
      </c>
      <c r="D40" s="40" t="s">
        <v>84</v>
      </c>
      <c r="E40" s="40" t="s">
        <v>86</v>
      </c>
      <c r="F40" s="39" t="s">
        <v>0</v>
      </c>
      <c r="G40" s="38" t="s">
        <v>58</v>
      </c>
      <c r="H40" s="38" t="s">
        <v>59</v>
      </c>
      <c r="I40" s="39" t="s">
        <v>5</v>
      </c>
      <c r="J40" s="38" t="s">
        <v>60</v>
      </c>
      <c r="K40" s="38" t="s">
        <v>61</v>
      </c>
      <c r="L40" s="39" t="s">
        <v>8</v>
      </c>
      <c r="M40" s="39" t="s">
        <v>9</v>
      </c>
      <c r="N40" s="62"/>
      <c r="O40" s="62"/>
    </row>
    <row r="41" spans="1:15" x14ac:dyDescent="0.35">
      <c r="A41" s="33" t="s">
        <v>11</v>
      </c>
      <c r="B41" s="35"/>
      <c r="C41" s="35"/>
      <c r="D41" s="35"/>
      <c r="E41" s="48"/>
      <c r="F41" s="76">
        <f>F42+F43</f>
        <v>71</v>
      </c>
      <c r="G41" s="76">
        <f t="shared" ref="G41:L41" si="12">G42+G43</f>
        <v>93</v>
      </c>
      <c r="H41" s="76">
        <f t="shared" si="12"/>
        <v>39</v>
      </c>
      <c r="I41" s="76">
        <f t="shared" si="12"/>
        <v>48</v>
      </c>
      <c r="J41" s="76">
        <f t="shared" si="12"/>
        <v>28</v>
      </c>
      <c r="K41" s="76">
        <f t="shared" si="12"/>
        <v>50</v>
      </c>
      <c r="L41" s="76">
        <f t="shared" si="12"/>
        <v>51</v>
      </c>
      <c r="M41" s="76">
        <f>SUM(F41:L41)</f>
        <v>380</v>
      </c>
      <c r="N41" s="62"/>
      <c r="O41" s="62"/>
    </row>
    <row r="42" spans="1:15" x14ac:dyDescent="0.35">
      <c r="A42" s="33" t="s">
        <v>12</v>
      </c>
      <c r="B42" s="35"/>
      <c r="C42" s="35"/>
      <c r="D42" s="35"/>
      <c r="E42" s="48"/>
      <c r="F42" s="77">
        <v>42</v>
      </c>
      <c r="G42" s="76">
        <v>61</v>
      </c>
      <c r="H42" s="76">
        <v>15</v>
      </c>
      <c r="I42" s="76">
        <v>34</v>
      </c>
      <c r="J42" s="76">
        <v>20</v>
      </c>
      <c r="K42" s="76">
        <v>32</v>
      </c>
      <c r="L42" s="76">
        <v>34</v>
      </c>
      <c r="M42" s="76">
        <f>SUM(F42:L42)</f>
        <v>238</v>
      </c>
      <c r="N42" s="62"/>
      <c r="O42" s="62"/>
    </row>
    <row r="43" spans="1:15" x14ac:dyDescent="0.35">
      <c r="A43" s="33" t="s">
        <v>13</v>
      </c>
      <c r="B43" s="35"/>
      <c r="C43" s="35"/>
      <c r="D43" s="35"/>
      <c r="E43" s="48"/>
      <c r="F43" s="76">
        <v>29</v>
      </c>
      <c r="G43" s="76">
        <v>32</v>
      </c>
      <c r="H43" s="76">
        <v>24</v>
      </c>
      <c r="I43" s="76">
        <v>14</v>
      </c>
      <c r="J43" s="76">
        <v>8</v>
      </c>
      <c r="K43" s="76">
        <v>18</v>
      </c>
      <c r="L43" s="76">
        <v>17</v>
      </c>
      <c r="M43" s="76">
        <f>SUM(F43:L43)</f>
        <v>142</v>
      </c>
      <c r="N43" s="62"/>
      <c r="O43" s="62"/>
    </row>
    <row r="44" spans="1:15" x14ac:dyDescent="0.35">
      <c r="A44" s="33" t="s">
        <v>46</v>
      </c>
      <c r="B44" s="33" t="s">
        <v>47</v>
      </c>
      <c r="C44" s="33">
        <v>5000</v>
      </c>
      <c r="D44" s="33">
        <v>6</v>
      </c>
      <c r="E44" s="48" t="s">
        <v>85</v>
      </c>
      <c r="F44" s="33">
        <v>1</v>
      </c>
      <c r="G44" s="33">
        <v>1</v>
      </c>
      <c r="H44" s="33">
        <v>1</v>
      </c>
      <c r="I44" s="33">
        <v>1</v>
      </c>
      <c r="J44" s="32">
        <v>1</v>
      </c>
      <c r="K44" s="32">
        <v>1</v>
      </c>
      <c r="L44" s="33">
        <v>0</v>
      </c>
      <c r="M44" s="33">
        <f t="shared" ref="M44:M48" si="13">SUM(F44:L44)</f>
        <v>6</v>
      </c>
      <c r="N44" s="62"/>
      <c r="O44" s="62"/>
    </row>
    <row r="45" spans="1:15" x14ac:dyDescent="0.35">
      <c r="A45" s="33"/>
      <c r="B45" s="33" t="s">
        <v>48</v>
      </c>
      <c r="C45" s="33">
        <v>2000</v>
      </c>
      <c r="D45" s="33">
        <v>12</v>
      </c>
      <c r="E45" s="48" t="s">
        <v>85</v>
      </c>
      <c r="F45" s="52">
        <v>2</v>
      </c>
      <c r="G45" s="52">
        <v>2</v>
      </c>
      <c r="H45" s="52">
        <v>2</v>
      </c>
      <c r="I45" s="52">
        <v>3</v>
      </c>
      <c r="J45" s="60">
        <v>2</v>
      </c>
      <c r="K45" s="60"/>
      <c r="L45" s="52">
        <v>1</v>
      </c>
      <c r="M45" s="33">
        <f>SUM(F45:L45)</f>
        <v>12</v>
      </c>
      <c r="N45" s="62"/>
      <c r="O45" s="62"/>
    </row>
    <row r="46" spans="1:15" x14ac:dyDescent="0.35">
      <c r="A46" s="33" t="s">
        <v>52</v>
      </c>
      <c r="B46" s="33"/>
      <c r="C46" s="33">
        <v>5000</v>
      </c>
      <c r="D46" s="33">
        <v>2</v>
      </c>
      <c r="E46" s="49" t="s">
        <v>88</v>
      </c>
      <c r="F46" s="52">
        <v>1</v>
      </c>
      <c r="G46" s="52">
        <v>1</v>
      </c>
      <c r="H46" s="52"/>
      <c r="I46" s="52"/>
      <c r="J46" s="52">
        <v>0</v>
      </c>
      <c r="K46" s="52"/>
      <c r="L46" s="52"/>
      <c r="M46" s="33">
        <f t="shared" si="13"/>
        <v>2</v>
      </c>
      <c r="N46" s="62"/>
      <c r="O46" s="62"/>
    </row>
    <row r="47" spans="1:15" x14ac:dyDescent="0.35">
      <c r="A47" s="33" t="s">
        <v>53</v>
      </c>
      <c r="B47" s="33"/>
      <c r="C47" s="33">
        <v>5000</v>
      </c>
      <c r="D47" s="33">
        <v>10</v>
      </c>
      <c r="E47" s="49" t="s">
        <v>88</v>
      </c>
      <c r="F47" s="52">
        <v>1</v>
      </c>
      <c r="G47" s="52">
        <v>3</v>
      </c>
      <c r="H47" s="52">
        <v>1</v>
      </c>
      <c r="I47" s="52">
        <v>1</v>
      </c>
      <c r="J47" s="52"/>
      <c r="K47" s="52">
        <v>2</v>
      </c>
      <c r="L47" s="52">
        <v>2</v>
      </c>
      <c r="M47" s="33">
        <f t="shared" si="13"/>
        <v>10</v>
      </c>
      <c r="N47" s="62"/>
      <c r="O47" s="62"/>
    </row>
    <row r="48" spans="1:15" x14ac:dyDescent="0.35">
      <c r="A48" s="33" t="s">
        <v>53</v>
      </c>
      <c r="B48" s="33"/>
      <c r="C48" s="33">
        <v>5000</v>
      </c>
      <c r="D48" s="33">
        <v>5</v>
      </c>
      <c r="E48" s="48" t="s">
        <v>89</v>
      </c>
      <c r="F48" s="33">
        <v>1</v>
      </c>
      <c r="G48" s="33">
        <v>1</v>
      </c>
      <c r="H48" s="33"/>
      <c r="I48" s="33">
        <v>1</v>
      </c>
      <c r="J48" s="33"/>
      <c r="K48" s="33">
        <v>1</v>
      </c>
      <c r="L48" s="33">
        <v>1</v>
      </c>
      <c r="M48" s="33">
        <f t="shared" si="13"/>
        <v>5</v>
      </c>
      <c r="N48" s="62"/>
      <c r="O48" s="62"/>
    </row>
    <row r="49" spans="1:15" x14ac:dyDescent="0.35">
      <c r="A49" s="68" t="s">
        <v>135</v>
      </c>
      <c r="B49" s="68"/>
      <c r="C49" s="68">
        <v>4000</v>
      </c>
      <c r="D49" s="68">
        <v>15</v>
      </c>
      <c r="E49" s="48"/>
      <c r="F49" s="68">
        <v>3</v>
      </c>
      <c r="G49" s="68">
        <v>4</v>
      </c>
      <c r="H49" s="68">
        <v>2</v>
      </c>
      <c r="I49" s="68">
        <v>2</v>
      </c>
      <c r="J49" s="68">
        <v>1</v>
      </c>
      <c r="K49" s="68">
        <v>1</v>
      </c>
      <c r="L49" s="68">
        <v>2</v>
      </c>
      <c r="M49" s="68">
        <f>SUM(F49:L49)</f>
        <v>15</v>
      </c>
      <c r="N49" s="62"/>
      <c r="O49" s="62"/>
    </row>
    <row r="50" spans="1:15" x14ac:dyDescent="0.35">
      <c r="A50" s="7" t="s">
        <v>102</v>
      </c>
      <c r="B50" s="7" t="s">
        <v>55</v>
      </c>
      <c r="C50" s="5">
        <v>2000</v>
      </c>
      <c r="D50" s="5">
        <v>2</v>
      </c>
      <c r="E50" s="48" t="s">
        <v>85</v>
      </c>
      <c r="F50" s="6">
        <v>1</v>
      </c>
      <c r="G50" s="6">
        <v>0</v>
      </c>
      <c r="H50" s="6"/>
      <c r="I50" s="6"/>
      <c r="J50" s="6"/>
      <c r="K50" s="6"/>
      <c r="L50" s="6">
        <v>1</v>
      </c>
      <c r="M50" s="6">
        <f>SUM(F50:L50)</f>
        <v>2</v>
      </c>
      <c r="N50" s="62"/>
      <c r="O50" s="62"/>
    </row>
    <row r="51" spans="1:15" x14ac:dyDescent="0.35">
      <c r="A51" s="7"/>
      <c r="B51" s="7" t="s">
        <v>56</v>
      </c>
      <c r="C51" s="5">
        <v>1500</v>
      </c>
      <c r="D51" s="5">
        <v>8</v>
      </c>
      <c r="E51" s="48" t="s">
        <v>85</v>
      </c>
      <c r="F51" s="6">
        <v>1</v>
      </c>
      <c r="G51" s="6">
        <v>3</v>
      </c>
      <c r="H51" s="6"/>
      <c r="I51" s="6"/>
      <c r="J51" s="6">
        <v>1</v>
      </c>
      <c r="K51" s="6">
        <v>1</v>
      </c>
      <c r="L51" s="6">
        <v>2</v>
      </c>
      <c r="M51" s="6">
        <f>SUM(F51:L51)</f>
        <v>8</v>
      </c>
      <c r="N51" s="62"/>
      <c r="O51" s="62"/>
    </row>
    <row r="52" spans="1:15" x14ac:dyDescent="0.35">
      <c r="A52" s="7"/>
      <c r="B52" s="7" t="s">
        <v>57</v>
      </c>
      <c r="C52" s="5">
        <v>1000</v>
      </c>
      <c r="D52" s="5">
        <v>9</v>
      </c>
      <c r="E52" s="48" t="s">
        <v>85</v>
      </c>
      <c r="F52" s="6">
        <v>1</v>
      </c>
      <c r="G52" s="6">
        <v>0</v>
      </c>
      <c r="H52" s="6">
        <v>1</v>
      </c>
      <c r="I52" s="6">
        <v>2</v>
      </c>
      <c r="J52" s="6">
        <v>2</v>
      </c>
      <c r="K52" s="6">
        <v>2</v>
      </c>
      <c r="L52" s="6">
        <v>1</v>
      </c>
      <c r="M52" s="6">
        <f>SUM(F52:L52)</f>
        <v>9</v>
      </c>
    </row>
    <row r="53" spans="1:15" x14ac:dyDescent="0.35">
      <c r="A53" s="50" t="s">
        <v>9</v>
      </c>
      <c r="B53" s="61"/>
      <c r="C53" s="61">
        <f>SUMPRODUCT(C44:C52, D44:D52)</f>
        <v>224000</v>
      </c>
      <c r="D53" s="61">
        <f>SUM(D44:D52)</f>
        <v>69</v>
      </c>
      <c r="E53" s="61"/>
      <c r="F53" s="50">
        <f t="shared" ref="F53:M53" si="14">SUMPRODUCT($C$44:$C$52,F44:F52)</f>
        <v>40500</v>
      </c>
      <c r="G53" s="50">
        <f t="shared" si="14"/>
        <v>54500</v>
      </c>
      <c r="H53" s="50">
        <f t="shared" si="14"/>
        <v>23000</v>
      </c>
      <c r="I53" s="50">
        <f t="shared" si="14"/>
        <v>31000</v>
      </c>
      <c r="J53" s="50">
        <f t="shared" si="14"/>
        <v>16500</v>
      </c>
      <c r="K53" s="50">
        <f t="shared" si="14"/>
        <v>27500</v>
      </c>
      <c r="L53" s="50">
        <f t="shared" si="14"/>
        <v>31000</v>
      </c>
      <c r="M53" s="50">
        <f t="shared" si="14"/>
        <v>224000</v>
      </c>
    </row>
    <row r="54" spans="1:15" x14ac:dyDescent="0.35">
      <c r="A54" s="62"/>
      <c r="B54" s="62"/>
      <c r="C54" s="62"/>
      <c r="D54" s="62"/>
      <c r="E54" s="62" t="s">
        <v>49</v>
      </c>
      <c r="F54" s="65">
        <v>40500</v>
      </c>
      <c r="G54" s="65">
        <v>54500</v>
      </c>
      <c r="H54" s="65">
        <v>23000</v>
      </c>
      <c r="I54" s="65">
        <v>31000</v>
      </c>
      <c r="J54" s="65">
        <v>16500</v>
      </c>
      <c r="K54" s="65">
        <v>27500</v>
      </c>
      <c r="L54" s="65">
        <v>31000</v>
      </c>
      <c r="M54" s="33">
        <f>SUM(F54:L54)</f>
        <v>224000</v>
      </c>
    </row>
    <row r="55" spans="1:15" ht="13.9" x14ac:dyDescent="0.35">
      <c r="E55" s="102" t="s">
        <v>136</v>
      </c>
      <c r="F55" s="12">
        <f>SUM(F44:F52)</f>
        <v>12</v>
      </c>
      <c r="G55" s="12">
        <f>SUM(G44:G52)</f>
        <v>15</v>
      </c>
      <c r="H55" s="12">
        <f t="shared" ref="H55:L55" si="15">SUM(H44:H52)</f>
        <v>7</v>
      </c>
      <c r="I55" s="12">
        <f t="shared" si="15"/>
        <v>10</v>
      </c>
      <c r="J55" s="12">
        <f t="shared" si="15"/>
        <v>7</v>
      </c>
      <c r="K55" s="12">
        <f t="shared" si="15"/>
        <v>8</v>
      </c>
      <c r="L55" s="12">
        <f t="shared" si="15"/>
        <v>10</v>
      </c>
    </row>
    <row r="56" spans="1:15" x14ac:dyDescent="0.35">
      <c r="K56" s="12"/>
      <c r="L56" s="12"/>
    </row>
    <row r="57" spans="1:15" x14ac:dyDescent="0.35">
      <c r="K57" s="12"/>
      <c r="L57" s="12"/>
    </row>
    <row r="58" spans="1:15" x14ac:dyDescent="0.35">
      <c r="K58" s="12"/>
      <c r="L58" s="12"/>
    </row>
    <row r="59" spans="1:15" x14ac:dyDescent="0.35">
      <c r="K59" s="12"/>
      <c r="L59" s="12"/>
    </row>
    <row r="60" spans="1:15" x14ac:dyDescent="0.35">
      <c r="K60" s="12"/>
      <c r="L60" s="12"/>
    </row>
  </sheetData>
  <mergeCells count="2">
    <mergeCell ref="A39:O39"/>
    <mergeCell ref="A24:M24"/>
  </mergeCells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7686-E957-4A9B-9122-E602410409A2}">
  <dimension ref="A1:H12"/>
  <sheetViews>
    <sheetView tabSelected="1" workbookViewId="0">
      <selection activeCell="C13" sqref="C13"/>
    </sheetView>
  </sheetViews>
  <sheetFormatPr defaultRowHeight="18" customHeight="1" x14ac:dyDescent="0.35"/>
  <cols>
    <col min="1" max="1" width="14.25" style="94" customWidth="1"/>
    <col min="2" max="2" width="24.1875" style="94" customWidth="1"/>
    <col min="3" max="7" width="10.75" style="94" customWidth="1"/>
    <col min="8" max="16384" width="9" style="93"/>
  </cols>
  <sheetData>
    <row r="1" spans="1:8" ht="18" customHeight="1" x14ac:dyDescent="0.35">
      <c r="A1" s="100" t="s">
        <v>62</v>
      </c>
      <c r="B1" s="100" t="s">
        <v>134</v>
      </c>
      <c r="C1" s="100" t="s">
        <v>63</v>
      </c>
      <c r="D1" s="100" t="s">
        <v>64</v>
      </c>
      <c r="E1" s="100" t="s">
        <v>65</v>
      </c>
      <c r="F1" s="100" t="s">
        <v>66</v>
      </c>
      <c r="G1" s="97" t="s">
        <v>67</v>
      </c>
      <c r="H1" s="101">
        <f>SUM(G2:G11)</f>
        <v>22.399999999999995</v>
      </c>
    </row>
    <row r="2" spans="1:8" ht="18" customHeight="1" x14ac:dyDescent="0.35">
      <c r="A2" s="112" t="s">
        <v>133</v>
      </c>
      <c r="B2" s="112" t="s">
        <v>127</v>
      </c>
      <c r="C2" s="106" t="s">
        <v>68</v>
      </c>
      <c r="D2" s="95" t="s">
        <v>69</v>
      </c>
      <c r="E2" s="95">
        <v>6</v>
      </c>
      <c r="F2" s="95">
        <v>0.5</v>
      </c>
      <c r="G2" s="96">
        <f t="shared" ref="G2:G7" si="0">F2*E2</f>
        <v>3</v>
      </c>
    </row>
    <row r="3" spans="1:8" ht="18" customHeight="1" x14ac:dyDescent="0.35">
      <c r="A3" s="112"/>
      <c r="B3" s="112"/>
      <c r="C3" s="107"/>
      <c r="D3" s="95" t="s">
        <v>70</v>
      </c>
      <c r="E3" s="95">
        <v>12</v>
      </c>
      <c r="F3" s="95">
        <v>0.2</v>
      </c>
      <c r="G3" s="96">
        <f t="shared" si="0"/>
        <v>2.4000000000000004</v>
      </c>
    </row>
    <row r="4" spans="1:8" ht="18" customHeight="1" x14ac:dyDescent="0.35">
      <c r="A4" s="100" t="s">
        <v>72</v>
      </c>
      <c r="B4" s="95" t="s">
        <v>130</v>
      </c>
      <c r="C4" s="100" t="s">
        <v>73</v>
      </c>
      <c r="D4" s="95"/>
      <c r="E4" s="95">
        <v>2</v>
      </c>
      <c r="F4" s="95">
        <v>0.5</v>
      </c>
      <c r="G4" s="96">
        <f t="shared" si="0"/>
        <v>1</v>
      </c>
    </row>
    <row r="5" spans="1:8" ht="18" customHeight="1" x14ac:dyDescent="0.35">
      <c r="A5" s="113" t="s">
        <v>132</v>
      </c>
      <c r="B5" s="113" t="s">
        <v>127</v>
      </c>
      <c r="C5" s="95" t="s">
        <v>73</v>
      </c>
      <c r="D5" s="95"/>
      <c r="E5" s="99">
        <v>10</v>
      </c>
      <c r="F5" s="98">
        <v>0.5</v>
      </c>
      <c r="G5" s="97">
        <f t="shared" si="0"/>
        <v>5</v>
      </c>
    </row>
    <row r="6" spans="1:8" ht="18" customHeight="1" x14ac:dyDescent="0.35">
      <c r="A6" s="113"/>
      <c r="B6" s="113"/>
      <c r="C6" s="95" t="s">
        <v>74</v>
      </c>
      <c r="D6" s="95"/>
      <c r="E6" s="99">
        <v>5</v>
      </c>
      <c r="F6" s="98">
        <v>0.5</v>
      </c>
      <c r="G6" s="97">
        <f t="shared" si="0"/>
        <v>2.5</v>
      </c>
    </row>
    <row r="7" spans="1:8" ht="18" customHeight="1" x14ac:dyDescent="0.35">
      <c r="A7" s="95" t="s">
        <v>131</v>
      </c>
      <c r="B7" s="95" t="s">
        <v>130</v>
      </c>
      <c r="C7" s="95" t="s">
        <v>68</v>
      </c>
      <c r="D7" s="95"/>
      <c r="E7" s="95">
        <v>15</v>
      </c>
      <c r="F7" s="95">
        <v>0.4</v>
      </c>
      <c r="G7" s="96">
        <f t="shared" si="0"/>
        <v>6</v>
      </c>
    </row>
    <row r="8" spans="1:8" ht="18" customHeight="1" x14ac:dyDescent="0.35">
      <c r="A8" s="94" t="s">
        <v>129</v>
      </c>
    </row>
    <row r="9" spans="1:8" ht="18" customHeight="1" x14ac:dyDescent="0.35">
      <c r="A9" s="106" t="s">
        <v>128</v>
      </c>
      <c r="B9" s="109" t="s">
        <v>127</v>
      </c>
      <c r="C9" s="95" t="s">
        <v>68</v>
      </c>
      <c r="D9" s="95" t="s">
        <v>69</v>
      </c>
      <c r="E9" s="95">
        <v>2</v>
      </c>
      <c r="F9" s="95">
        <v>0.2</v>
      </c>
      <c r="G9" s="95">
        <f>E9*F9</f>
        <v>0.4</v>
      </c>
    </row>
    <row r="10" spans="1:8" ht="18" customHeight="1" x14ac:dyDescent="0.35">
      <c r="A10" s="108"/>
      <c r="B10" s="110"/>
      <c r="C10" s="95" t="s">
        <v>68</v>
      </c>
      <c r="D10" s="95" t="s">
        <v>70</v>
      </c>
      <c r="E10" s="95">
        <v>8</v>
      </c>
      <c r="F10" s="95">
        <v>0.15</v>
      </c>
      <c r="G10" s="95">
        <f>E10*F10</f>
        <v>1.2</v>
      </c>
    </row>
    <row r="11" spans="1:8" ht="18" customHeight="1" x14ac:dyDescent="0.35">
      <c r="A11" s="107"/>
      <c r="B11" s="111"/>
      <c r="C11" s="95" t="s">
        <v>68</v>
      </c>
      <c r="D11" s="95" t="s">
        <v>71</v>
      </c>
      <c r="E11" s="95">
        <v>9</v>
      </c>
      <c r="F11" s="95">
        <v>0.1</v>
      </c>
      <c r="G11" s="95">
        <f>E11*F11</f>
        <v>0.9</v>
      </c>
    </row>
    <row r="12" spans="1:8" ht="18" customHeight="1" x14ac:dyDescent="0.35">
      <c r="G12" s="94">
        <f>SUM(G9:G11)</f>
        <v>2.5</v>
      </c>
    </row>
  </sheetData>
  <mergeCells count="7">
    <mergeCell ref="C2:C3"/>
    <mergeCell ref="A9:A11"/>
    <mergeCell ref="B9:B11"/>
    <mergeCell ref="A2:A3"/>
    <mergeCell ref="B2:B3"/>
    <mergeCell ref="A5:A6"/>
    <mergeCell ref="B5:B6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workbookViewId="0">
      <selection activeCell="H13" sqref="H13"/>
    </sheetView>
  </sheetViews>
  <sheetFormatPr defaultRowHeight="13.5" x14ac:dyDescent="0.35"/>
  <cols>
    <col min="2" max="2" width="21.6875" customWidth="1"/>
    <col min="4" max="4" width="15.6875" customWidth="1"/>
    <col min="5" max="5" width="46.3125" customWidth="1"/>
  </cols>
  <sheetData>
    <row r="1" spans="1:7" ht="47.45" customHeight="1" x14ac:dyDescent="0.55000000000000004">
      <c r="A1" s="64" t="s">
        <v>103</v>
      </c>
      <c r="B1" s="64" t="s">
        <v>104</v>
      </c>
      <c r="C1" s="64" t="s">
        <v>105</v>
      </c>
      <c r="D1" s="64" t="s">
        <v>106</v>
      </c>
      <c r="E1" s="64" t="s">
        <v>107</v>
      </c>
      <c r="F1" s="64" t="s">
        <v>108</v>
      </c>
      <c r="G1" s="64" t="s">
        <v>109</v>
      </c>
    </row>
    <row r="2" spans="1:7" ht="36" customHeight="1" x14ac:dyDescent="0.35">
      <c r="A2" s="31">
        <v>1</v>
      </c>
      <c r="B2" s="69" t="s">
        <v>79</v>
      </c>
      <c r="C2" s="78"/>
      <c r="D2" s="78" t="s">
        <v>15</v>
      </c>
      <c r="E2" s="114"/>
      <c r="F2" s="90">
        <v>3000</v>
      </c>
      <c r="G2" s="88">
        <v>1</v>
      </c>
    </row>
    <row r="3" spans="1:7" ht="28.8" customHeight="1" x14ac:dyDescent="0.35">
      <c r="A3" s="31">
        <v>2</v>
      </c>
      <c r="B3" s="69" t="s">
        <v>79</v>
      </c>
      <c r="C3" s="78"/>
      <c r="D3" s="78" t="s">
        <v>16</v>
      </c>
      <c r="E3" s="114"/>
      <c r="F3" s="91">
        <v>2000</v>
      </c>
      <c r="G3" s="88">
        <v>1</v>
      </c>
    </row>
    <row r="4" spans="1:7" ht="36" customHeight="1" x14ac:dyDescent="0.35">
      <c r="A4" s="31">
        <v>3</v>
      </c>
      <c r="B4" s="70" t="s">
        <v>21</v>
      </c>
      <c r="C4" s="79" t="s">
        <v>22</v>
      </c>
      <c r="D4" s="80"/>
      <c r="E4" s="83" t="s">
        <v>126</v>
      </c>
      <c r="F4" s="74">
        <v>2500</v>
      </c>
      <c r="G4" s="89">
        <v>2</v>
      </c>
    </row>
    <row r="5" spans="1:7" ht="43.25" customHeight="1" x14ac:dyDescent="0.35">
      <c r="A5" s="31">
        <v>4</v>
      </c>
      <c r="B5" s="69" t="s">
        <v>112</v>
      </c>
      <c r="C5" s="78" t="s">
        <v>20</v>
      </c>
      <c r="D5" s="81"/>
      <c r="E5" s="84"/>
      <c r="F5" s="91">
        <v>10000</v>
      </c>
      <c r="G5" s="88">
        <v>1</v>
      </c>
    </row>
    <row r="6" spans="1:7" ht="32.450000000000003" customHeight="1" x14ac:dyDescent="0.35">
      <c r="A6" s="31">
        <v>5</v>
      </c>
      <c r="B6" s="70" t="s">
        <v>80</v>
      </c>
      <c r="C6" s="73"/>
      <c r="D6" s="82" t="s">
        <v>120</v>
      </c>
      <c r="E6" s="85" t="s">
        <v>125</v>
      </c>
      <c r="F6" s="92">
        <v>5000</v>
      </c>
      <c r="G6" s="73">
        <v>1</v>
      </c>
    </row>
    <row r="7" spans="1:7" ht="88.8" customHeight="1" x14ac:dyDescent="0.35">
      <c r="A7" s="31">
        <v>6</v>
      </c>
      <c r="B7" s="70" t="s">
        <v>81</v>
      </c>
      <c r="C7" s="82"/>
      <c r="D7" s="82"/>
      <c r="E7" s="86" t="s">
        <v>124</v>
      </c>
      <c r="F7" s="92">
        <v>10000</v>
      </c>
      <c r="G7" s="73">
        <v>2</v>
      </c>
    </row>
    <row r="8" spans="1:7" ht="128.25" customHeight="1" x14ac:dyDescent="0.35">
      <c r="A8" s="31">
        <v>7</v>
      </c>
      <c r="B8" s="69" t="s">
        <v>82</v>
      </c>
      <c r="C8" s="78" t="s">
        <v>121</v>
      </c>
      <c r="D8" s="78" t="s">
        <v>120</v>
      </c>
      <c r="E8" s="87" t="s">
        <v>122</v>
      </c>
      <c r="F8" s="90">
        <v>20000</v>
      </c>
      <c r="G8" s="88">
        <v>2</v>
      </c>
    </row>
    <row r="9" spans="1:7" ht="25.5" x14ac:dyDescent="0.35">
      <c r="A9" s="31">
        <v>8</v>
      </c>
      <c r="B9" s="70" t="s">
        <v>119</v>
      </c>
      <c r="C9" s="73"/>
      <c r="D9" s="82" t="s">
        <v>120</v>
      </c>
      <c r="E9" s="83" t="s">
        <v>123</v>
      </c>
      <c r="F9" s="74">
        <v>15000</v>
      </c>
      <c r="G9" s="73">
        <v>1</v>
      </c>
    </row>
    <row r="10" spans="1:7" x14ac:dyDescent="0.35">
      <c r="A10" s="115"/>
      <c r="B10" s="115"/>
      <c r="C10" s="115"/>
      <c r="D10" s="115"/>
      <c r="E10" s="115"/>
      <c r="F10" s="115"/>
      <c r="G10" s="115"/>
    </row>
    <row r="14" spans="1:7" ht="15.6" customHeight="1" x14ac:dyDescent="0.35"/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奖学金金额分配</vt:lpstr>
      <vt:lpstr>奖学金金额分配2021</vt:lpstr>
      <vt:lpstr>院设专项奖学金</vt:lpstr>
      <vt:lpstr>校设专项奖学金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KANGYI</dc:creator>
  <cp:lastModifiedBy>62360</cp:lastModifiedBy>
  <cp:lastPrinted>2017-10-12T08:13:09Z</cp:lastPrinted>
  <dcterms:created xsi:type="dcterms:W3CDTF">2008-09-11T17:22:52Z</dcterms:created>
  <dcterms:modified xsi:type="dcterms:W3CDTF">2021-10-21T05:32:15Z</dcterms:modified>
</cp:coreProperties>
</file>