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732" windowWidth="15576" windowHeight="12516" firstSheet="1" activeTab="1"/>
  </bookViews>
  <sheets>
    <sheet name="奖学金金额分配" sheetId="4" state="hidden" r:id="rId1"/>
    <sheet name="奖学金金额分配2020" sheetId="6" r:id="rId2"/>
    <sheet name="校设专项奖学金" sheetId="9" r:id="rId3"/>
    <sheet name="院设专项奖学金" sheetId="8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6" i="6" l="1"/>
  <c r="I23" i="6"/>
  <c r="M37" i="6"/>
  <c r="F40" i="6"/>
  <c r="G40" i="6"/>
  <c r="H40" i="6"/>
  <c r="I40" i="6"/>
  <c r="J40" i="6"/>
  <c r="K40" i="6"/>
  <c r="L40" i="6"/>
  <c r="M41" i="6"/>
  <c r="M42" i="6"/>
  <c r="M43" i="6"/>
  <c r="I14" i="6"/>
  <c r="D4" i="6"/>
  <c r="M40" i="6" l="1"/>
  <c r="G55" i="6" l="1"/>
  <c r="H55" i="6"/>
  <c r="I55" i="6"/>
  <c r="J55" i="6"/>
  <c r="K55" i="6"/>
  <c r="L55" i="6"/>
  <c r="F55" i="6"/>
  <c r="D55" i="6"/>
  <c r="C55" i="6"/>
  <c r="M54" i="6"/>
  <c r="M53" i="6"/>
  <c r="M52" i="6"/>
  <c r="D2" i="6"/>
  <c r="M17" i="6" l="1"/>
  <c r="M18" i="6"/>
  <c r="M19" i="6"/>
  <c r="M20" i="6"/>
  <c r="M21" i="6"/>
  <c r="M22" i="6"/>
  <c r="K23" i="6"/>
  <c r="M45" i="6"/>
  <c r="M46" i="6"/>
  <c r="M47" i="6"/>
  <c r="M48" i="6"/>
  <c r="M49" i="6"/>
  <c r="M50" i="6"/>
  <c r="M51" i="6"/>
  <c r="M56" i="6"/>
  <c r="M44" i="6"/>
  <c r="H36" i="6"/>
  <c r="I36" i="6"/>
  <c r="J36" i="6"/>
  <c r="K36" i="6"/>
  <c r="L36" i="6"/>
  <c r="G36" i="6"/>
  <c r="F36" i="6"/>
  <c r="F23" i="6"/>
  <c r="B22" i="6"/>
  <c r="B21" i="6"/>
  <c r="B20" i="6"/>
  <c r="B19" i="6"/>
  <c r="B18" i="6"/>
  <c r="B17" i="6"/>
  <c r="B16" i="6"/>
  <c r="D23" i="6"/>
  <c r="C23" i="6"/>
  <c r="F26" i="6"/>
  <c r="G26" i="6"/>
  <c r="H26" i="6"/>
  <c r="I26" i="6"/>
  <c r="J26" i="6"/>
  <c r="K26" i="6"/>
  <c r="L26" i="6"/>
  <c r="M27" i="6"/>
  <c r="M28" i="6"/>
  <c r="M55" i="6" l="1"/>
  <c r="M23" i="6"/>
  <c r="M36" i="6"/>
  <c r="M26" i="6"/>
  <c r="B23" i="6"/>
  <c r="J20" i="6"/>
  <c r="H23" i="6"/>
  <c r="J23" i="6" s="1"/>
  <c r="J16" i="6"/>
  <c r="G13" i="8" l="1"/>
  <c r="G12" i="8"/>
  <c r="G11" i="8"/>
  <c r="G10" i="8"/>
  <c r="G9" i="8"/>
  <c r="G8" i="8"/>
  <c r="G7" i="8"/>
  <c r="G6" i="8"/>
  <c r="G5" i="8"/>
  <c r="B8" i="6" l="1"/>
  <c r="B9" i="6"/>
  <c r="B10" i="6"/>
  <c r="B11" i="6"/>
  <c r="B12" i="6"/>
  <c r="B13" i="6"/>
  <c r="B7" i="6"/>
  <c r="C2" i="6" l="1"/>
  <c r="D14" i="6"/>
  <c r="C14" i="6"/>
  <c r="B14" i="6"/>
  <c r="E6" i="6" l="1"/>
  <c r="D19" i="4"/>
  <c r="C19" i="4"/>
  <c r="B19" i="4"/>
  <c r="D2" i="4"/>
  <c r="D4" i="4"/>
  <c r="E8" i="4" l="1"/>
  <c r="F8" i="4"/>
  <c r="E21" i="6"/>
  <c r="E17" i="6"/>
  <c r="E20" i="6"/>
  <c r="G20" i="6" s="1"/>
  <c r="E16" i="6"/>
  <c r="G16" i="6" s="1"/>
  <c r="E19" i="6"/>
  <c r="E22" i="6"/>
  <c r="E18" i="6"/>
  <c r="E8" i="6"/>
  <c r="E7" i="6"/>
  <c r="E12" i="6"/>
  <c r="E9" i="6"/>
  <c r="E13" i="6"/>
  <c r="E10" i="6"/>
  <c r="E11" i="6"/>
  <c r="E16" i="4"/>
  <c r="E17" i="4"/>
  <c r="E14" i="4"/>
  <c r="F6" i="6"/>
  <c r="F11" i="4"/>
  <c r="F15" i="4"/>
  <c r="F17" i="4"/>
  <c r="F10" i="4"/>
  <c r="F12" i="4"/>
  <c r="F14" i="4"/>
  <c r="F16" i="4"/>
  <c r="F18" i="4"/>
  <c r="F13" i="4"/>
  <c r="E10" i="4"/>
  <c r="E12" i="4"/>
  <c r="E15" i="4"/>
  <c r="E11" i="4"/>
  <c r="E18" i="4"/>
  <c r="E13" i="4"/>
  <c r="J19" i="6" l="1"/>
  <c r="G19" i="6"/>
  <c r="J18" i="6"/>
  <c r="G18" i="6"/>
  <c r="J21" i="6"/>
  <c r="G21" i="6"/>
  <c r="J22" i="6"/>
  <c r="G22" i="6"/>
  <c r="J17" i="6"/>
  <c r="G17" i="6"/>
  <c r="E23" i="6"/>
  <c r="G23" i="6" s="1"/>
  <c r="F9" i="6"/>
  <c r="F13" i="6"/>
  <c r="F8" i="6"/>
  <c r="F10" i="6"/>
  <c r="F11" i="6"/>
  <c r="F12" i="6"/>
  <c r="F7" i="6"/>
  <c r="E19" i="4"/>
  <c r="F19" i="4"/>
  <c r="G17" i="4"/>
  <c r="H17" i="4" s="1"/>
  <c r="G8" i="4"/>
  <c r="G11" i="6" l="1"/>
  <c r="H11" i="6" s="1"/>
  <c r="G6" i="6"/>
  <c r="E14" i="6"/>
  <c r="F14" i="6"/>
  <c r="G18" i="4"/>
  <c r="H18" i="4" s="1"/>
  <c r="G15" i="4"/>
  <c r="H15" i="4" s="1"/>
  <c r="G10" i="4"/>
  <c r="G11" i="4"/>
  <c r="H11" i="4" s="1"/>
  <c r="G16" i="4"/>
  <c r="H16" i="4" s="1"/>
  <c r="G13" i="4"/>
  <c r="H13" i="4" s="1"/>
  <c r="G14" i="4"/>
  <c r="H14" i="4" s="1"/>
  <c r="G12" i="4"/>
  <c r="H12" i="4" s="1"/>
  <c r="G10" i="6" l="1"/>
  <c r="H10" i="6" s="1"/>
  <c r="G12" i="6"/>
  <c r="H12" i="6" s="1"/>
  <c r="G8" i="6"/>
  <c r="H8" i="6" s="1"/>
  <c r="G13" i="6"/>
  <c r="H13" i="6" s="1"/>
  <c r="G9" i="6"/>
  <c r="H9" i="6" s="1"/>
  <c r="G7" i="6"/>
  <c r="H7" i="6" s="1"/>
  <c r="G19" i="4"/>
  <c r="H10" i="4"/>
  <c r="H19" i="4" s="1"/>
  <c r="H14" i="6" l="1"/>
  <c r="G14" i="6"/>
</calcChain>
</file>

<file path=xl/sharedStrings.xml><?xml version="1.0" encoding="utf-8"?>
<sst xmlns="http://schemas.openxmlformats.org/spreadsheetml/2006/main" count="257" uniqueCount="142">
  <si>
    <t>光电工程</t>
  </si>
  <si>
    <t>检测</t>
  </si>
  <si>
    <t>激光</t>
  </si>
  <si>
    <t>光电子</t>
  </si>
  <si>
    <t>成像</t>
  </si>
  <si>
    <t>光学工程</t>
  </si>
  <si>
    <t>电磁波</t>
  </si>
  <si>
    <t>光惯</t>
  </si>
  <si>
    <t>微光</t>
  </si>
  <si>
    <t>合计</t>
  </si>
  <si>
    <t>研究所</t>
  </si>
  <si>
    <t>参评总人数</t>
  </si>
  <si>
    <t>博士生</t>
  </si>
  <si>
    <t>硕士生</t>
  </si>
  <si>
    <t>总人数</t>
  </si>
  <si>
    <t>博士</t>
  </si>
  <si>
    <t>硕士</t>
  </si>
  <si>
    <t>外设</t>
  </si>
  <si>
    <t>级别</t>
  </si>
  <si>
    <t>金额</t>
  </si>
  <si>
    <t>一等</t>
  </si>
  <si>
    <t>南都奖学金</t>
  </si>
  <si>
    <t>二等</t>
  </si>
  <si>
    <t>三等</t>
  </si>
  <si>
    <t>温持祥奖学金</t>
    <phoneticPr fontId="4" type="noConversion"/>
  </si>
  <si>
    <t>系设
（包含宝成去除光惯）</t>
  </si>
  <si>
    <t>宝成奖学金</t>
  </si>
  <si>
    <t>宝成</t>
  </si>
  <si>
    <t>舜宇</t>
  </si>
  <si>
    <t>敏通</t>
  </si>
  <si>
    <t>曹光彪</t>
  </si>
  <si>
    <t>系设奖学金
（不含宝成）</t>
  </si>
  <si>
    <t>下达奖学金总数：</t>
  </si>
  <si>
    <t>24000（光惯）</t>
  </si>
  <si>
    <t>系设
（不含宝成）</t>
  </si>
  <si>
    <t>人均</t>
  </si>
  <si>
    <t>国光奖学金</t>
  </si>
  <si>
    <t>波长奖学金</t>
    <phoneticPr fontId="4" type="noConversion"/>
  </si>
  <si>
    <t>外设奖学金</t>
    <phoneticPr fontId="4" type="noConversion"/>
  </si>
  <si>
    <t>光华奖学金</t>
    <phoneticPr fontId="4" type="noConversion"/>
  </si>
  <si>
    <t>光华（少数）</t>
    <phoneticPr fontId="4" type="noConversion"/>
  </si>
  <si>
    <t>温特祥</t>
    <phoneticPr fontId="4" type="noConversion"/>
  </si>
  <si>
    <t>南都</t>
    <phoneticPr fontId="4" type="noConversion"/>
  </si>
  <si>
    <t>旭化成</t>
    <phoneticPr fontId="4" type="noConversion"/>
  </si>
  <si>
    <t>华为</t>
    <phoneticPr fontId="4" type="noConversion"/>
  </si>
  <si>
    <t>天府</t>
    <phoneticPr fontId="4" type="noConversion"/>
  </si>
  <si>
    <t>海亮</t>
    <phoneticPr fontId="4" type="noConversion"/>
  </si>
  <si>
    <t>大北农</t>
    <phoneticPr fontId="4" type="noConversion"/>
  </si>
  <si>
    <t>总奖学金</t>
    <phoneticPr fontId="4" type="noConversion"/>
  </si>
  <si>
    <t>国光奖学金</t>
    <phoneticPr fontId="4" type="noConversion"/>
  </si>
  <si>
    <t>一等</t>
    <phoneticPr fontId="4" type="noConversion"/>
  </si>
  <si>
    <t>二等</t>
    <phoneticPr fontId="4" type="noConversion"/>
  </si>
  <si>
    <t>计划</t>
    <phoneticPr fontId="4" type="noConversion"/>
  </si>
  <si>
    <t>三等</t>
    <phoneticPr fontId="4" type="noConversion"/>
  </si>
  <si>
    <t>外设奖学金</t>
  </si>
  <si>
    <t>量子光学奖学金</t>
    <phoneticPr fontId="4" type="noConversion"/>
  </si>
  <si>
    <t>歌尔光电奖学金</t>
    <phoneticPr fontId="4" type="noConversion"/>
  </si>
  <si>
    <t>宝成</t>
    <phoneticPr fontId="4" type="noConversion"/>
  </si>
  <si>
    <t>实际</t>
    <phoneticPr fontId="4" type="noConversion"/>
  </si>
  <si>
    <t>一等</t>
    <phoneticPr fontId="4" type="noConversion"/>
  </si>
  <si>
    <t>二等</t>
    <phoneticPr fontId="4" type="noConversion"/>
  </si>
  <si>
    <t>三等</t>
    <phoneticPr fontId="4" type="noConversion"/>
  </si>
  <si>
    <t>电磁波</t>
    <phoneticPr fontId="4" type="noConversion"/>
  </si>
  <si>
    <t>成像检测</t>
    <phoneticPr fontId="4" type="noConversion"/>
  </si>
  <si>
    <t>光惯</t>
    <phoneticPr fontId="4" type="noConversion"/>
  </si>
  <si>
    <t>激光</t>
    <phoneticPr fontId="4" type="noConversion"/>
  </si>
  <si>
    <t>序号</t>
    <phoneticPr fontId="18" type="noConversion"/>
  </si>
  <si>
    <t>种类</t>
    <phoneticPr fontId="18" type="noConversion"/>
  </si>
  <si>
    <t>对象</t>
    <phoneticPr fontId="18" type="noConversion"/>
  </si>
  <si>
    <t>等级</t>
    <phoneticPr fontId="18" type="noConversion"/>
  </si>
  <si>
    <t>名额</t>
    <phoneticPr fontId="18" type="noConversion"/>
  </si>
  <si>
    <t>金额</t>
    <phoneticPr fontId="18" type="noConversion"/>
  </si>
  <si>
    <t>总额</t>
    <phoneticPr fontId="18" type="noConversion"/>
  </si>
  <si>
    <t>宝成奖学金-学业奖学金</t>
    <phoneticPr fontId="18" type="noConversion"/>
  </si>
  <si>
    <t>研究生</t>
    <phoneticPr fontId="18" type="noConversion"/>
  </si>
  <si>
    <t>一等</t>
    <phoneticPr fontId="18" type="noConversion"/>
  </si>
  <si>
    <t>二等</t>
    <phoneticPr fontId="18" type="noConversion"/>
  </si>
  <si>
    <t>研究生</t>
    <phoneticPr fontId="18" type="noConversion"/>
  </si>
  <si>
    <t>三等</t>
    <phoneticPr fontId="18" type="noConversion"/>
  </si>
  <si>
    <t>国光奖学金-学业奖学金</t>
    <phoneticPr fontId="18" type="noConversion"/>
  </si>
  <si>
    <t>研究生</t>
    <phoneticPr fontId="18" type="noConversion"/>
  </si>
  <si>
    <t>一等</t>
    <phoneticPr fontId="18" type="noConversion"/>
  </si>
  <si>
    <t>二等</t>
    <phoneticPr fontId="18" type="noConversion"/>
  </si>
  <si>
    <t>波长奖学金-学业奖学金</t>
    <phoneticPr fontId="18" type="noConversion"/>
  </si>
  <si>
    <t>量子光学奖学金</t>
    <phoneticPr fontId="18" type="noConversion"/>
  </si>
  <si>
    <t>歌尔奖学金</t>
    <phoneticPr fontId="18" type="noConversion"/>
  </si>
  <si>
    <t>硕士生</t>
    <phoneticPr fontId="18" type="noConversion"/>
  </si>
  <si>
    <t>博士生</t>
    <phoneticPr fontId="18" type="noConversion"/>
  </si>
  <si>
    <t>硕士</t>
    <phoneticPr fontId="4" type="noConversion"/>
  </si>
  <si>
    <t>旭化成株式会社（中国）人才培养奖学金</t>
    <phoneticPr fontId="4" type="noConversion"/>
  </si>
  <si>
    <t>国强</t>
    <phoneticPr fontId="4" type="noConversion"/>
  </si>
  <si>
    <t>小米</t>
    <phoneticPr fontId="4" type="noConversion"/>
  </si>
  <si>
    <t>温持祥奖学金</t>
  </si>
  <si>
    <t>旭化成株式会社（中国）人才培养奖学金</t>
    <phoneticPr fontId="20" type="noConversion"/>
  </si>
  <si>
    <t>国强奖学金</t>
  </si>
  <si>
    <t>华为奖学金</t>
    <phoneticPr fontId="4" type="noConversion"/>
  </si>
  <si>
    <t>旭化成株式会社（中国）人才培养奖学金</t>
    <phoneticPr fontId="4" type="noConversion"/>
  </si>
  <si>
    <t>国强奖学金</t>
    <phoneticPr fontId="4" type="noConversion"/>
  </si>
  <si>
    <t>小米奖学金</t>
    <phoneticPr fontId="4" type="noConversion"/>
  </si>
  <si>
    <t>名额</t>
    <phoneticPr fontId="4" type="noConversion"/>
  </si>
  <si>
    <t>博硕皆可</t>
  </si>
  <si>
    <t>评选对象</t>
    <phoneticPr fontId="4" type="noConversion"/>
  </si>
  <si>
    <t>特等</t>
    <phoneticPr fontId="4" type="noConversion"/>
  </si>
  <si>
    <t>硕士生</t>
    <phoneticPr fontId="4" type="noConversion"/>
  </si>
  <si>
    <t>博士生</t>
    <phoneticPr fontId="4" type="noConversion"/>
  </si>
  <si>
    <t>实际合计</t>
    <phoneticPr fontId="4" type="noConversion"/>
  </si>
  <si>
    <t>院设专项奖学金
（不含宝成）</t>
    <phoneticPr fontId="4" type="noConversion"/>
  </si>
  <si>
    <t>校设专项奖学金</t>
    <phoneticPr fontId="4" type="noConversion"/>
  </si>
  <si>
    <t>校设专项奖学金</t>
    <rPh sb="0" eb="1">
      <t>xiao</t>
    </rPh>
    <phoneticPr fontId="4" type="noConversion"/>
  </si>
  <si>
    <t>校设专项奖学金实际</t>
    <phoneticPr fontId="4" type="noConversion"/>
  </si>
  <si>
    <t>校设专项奖学金计划</t>
    <phoneticPr fontId="4" type="noConversion"/>
  </si>
  <si>
    <t>院设专项奖学金
（包含宝成去除光惯）</t>
    <phoneticPr fontId="4" type="noConversion"/>
  </si>
  <si>
    <t>院设专项奖学金计划</t>
    <phoneticPr fontId="4" type="noConversion"/>
  </si>
  <si>
    <t>院设专项奖学金实际</t>
    <phoneticPr fontId="4" type="noConversion"/>
  </si>
  <si>
    <t>2019-2020学年光电学院评奖评优-院设专项奖学金</t>
    <phoneticPr fontId="4" type="noConversion"/>
  </si>
  <si>
    <t>2019-2020学年光电学院评奖评优-校设专项奖学金</t>
    <phoneticPr fontId="4" type="noConversion"/>
  </si>
  <si>
    <t>微纳</t>
    <phoneticPr fontId="4" type="noConversion"/>
  </si>
  <si>
    <t>评选对象要求</t>
    <phoneticPr fontId="4" type="noConversion"/>
  </si>
  <si>
    <t>博硕皆可（同等条件，经济困难生优先）</t>
    <phoneticPr fontId="4" type="noConversion"/>
  </si>
  <si>
    <t>硕士(原则上应面向2022年毕业生，学生要求专业综合排名前15%）</t>
    <phoneticPr fontId="4" type="noConversion"/>
  </si>
  <si>
    <t>硕士(同等条件下贫困学生优先。
1.热爱社会主义祖国，热爱党，热爱学校，热爱所学专业，在思想、品德、作风等方面起到模范作用，综合素质优秀；
2.学习刻苦，成绩优异；
3.社会责任感强，具有合作精神和奉献精神，热心社会公益活动，担任过主要学生干部者优先；
4.积极进取，勇于创新、明礼诚信。
“小米特等奖学金”获得者除需符合以上标准外，还需符合以下标准之一：
1.创新能力强，或在校（院）级以上创新大赛/社会实践中取得优异成绩，或在理论研究、实践工作中担任主要工作；
2.有论文发表。)</t>
    <phoneticPr fontId="4" type="noConversion"/>
  </si>
  <si>
    <t>曹光彪奖学金</t>
    <phoneticPr fontId="4" type="noConversion"/>
  </si>
  <si>
    <t>博硕皆可</t>
    <phoneticPr fontId="4" type="noConversion"/>
  </si>
  <si>
    <t>索引号</t>
  </si>
  <si>
    <t>奖学金名称</t>
    <phoneticPr fontId="4" type="noConversion"/>
  </si>
  <si>
    <t>等级</t>
    <phoneticPr fontId="4" type="noConversion"/>
  </si>
  <si>
    <t>评选对象</t>
    <phoneticPr fontId="4" type="noConversion"/>
  </si>
  <si>
    <t>评选要求</t>
    <phoneticPr fontId="4" type="noConversion"/>
  </si>
  <si>
    <t>金额</t>
    <phoneticPr fontId="4" type="noConversion"/>
  </si>
  <si>
    <t>名额</t>
    <phoneticPr fontId="4" type="noConversion"/>
  </si>
  <si>
    <t>同等条件，经济困难生优先</t>
    <phoneticPr fontId="4" type="noConversion"/>
  </si>
  <si>
    <t>（1）学习勤奋，善于思考，有较强的动手能力和分析问题、解决问题的能力。在学习、科研或社会实践中取得较好的成果。学习成绩特别优异，曾获两项及以上优秀研究生、三好研究生、优秀研究生干部、社会实践先进个人等荣誉称号；
（2）有较强的科学研究能力和创新精神，并取得较显著的成绩，发表过较高水平的学术论文或取得过较高水平的科研成果)</t>
    <phoneticPr fontId="4" type="noConversion"/>
  </si>
  <si>
    <t>校设专项奖学金</t>
    <phoneticPr fontId="4" type="noConversion"/>
  </si>
  <si>
    <t>博硕皆可 （（1）学习勤奋，善于思考，有较强的动手能力和分析问题、解决问题的能力。在学习、科研或社会实践中取得较好的成果。学习成绩特别优异，曾获两项及以上优秀研究生、三好研究生、优秀研究生干部、社会实践先进个人等荣誉称号；
（2）有较强的科学研究能力和创新精神，并取得较显著的成绩，发表过较高水平的学术论文或取得过较高水平的科研成果)</t>
    <phoneticPr fontId="4" type="noConversion"/>
  </si>
  <si>
    <r>
      <rPr>
        <sz val="11"/>
        <color theme="1"/>
        <rFont val="宋体"/>
        <family val="3"/>
        <charset val="134"/>
      </rPr>
      <t>总金额：7</t>
    </r>
    <r>
      <rPr>
        <sz val="11"/>
        <color theme="1"/>
        <rFont val="Tahoma"/>
        <family val="2"/>
        <charset val="134"/>
      </rPr>
      <t>0500</t>
    </r>
    <phoneticPr fontId="4" type="noConversion"/>
  </si>
  <si>
    <t>微纳</t>
  </si>
  <si>
    <t>博</t>
    <phoneticPr fontId="18" type="noConversion"/>
  </si>
  <si>
    <t>硕</t>
    <phoneticPr fontId="18" type="noConversion"/>
  </si>
  <si>
    <t>华为奖学金</t>
    <phoneticPr fontId="18" type="noConversion"/>
  </si>
  <si>
    <t>小米奖学金</t>
    <phoneticPr fontId="18" type="noConversion"/>
  </si>
  <si>
    <t>特等</t>
    <phoneticPr fontId="18" type="noConversion"/>
  </si>
  <si>
    <t>同等条件下贫困学生优先。
1.热爱社会主义祖国，热爱党，热爱学校，热爱所学专业，在思想、品德、作风等方面起到模范作用，综合素质优秀；
2.学习刻苦，成绩优异；
3.社会责任感强，具有合作精神和奉献精神，热心社会公益活动，担任过主要学生干部者优先；
4.积极进取，勇于创新、明礼诚信。
“小米特等奖学金”获得者除需符合以上标准外，还需符合以下标准之一：
1.创新能力强，或在校（院）级以上创新大赛/社会实践中取得优异成绩，或在理论研究、实践工作中担任主要工作；
2.有论文发表。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</si>
</sst>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0.00_);[Red]\(0.00\)"/>
    <numFmt numFmtId="178" formatCode="0_);[Red]\(0\)"/>
    <numFmt numFmtId="179" formatCode="0_ "/>
  </numFmts>
  <fonts count="29" x14ac:knownFonts="1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0"/>
      <name val="宋体"/>
      <family val="3"/>
      <charset val="134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宋体"/>
      <family val="2"/>
      <scheme val="minor"/>
    </font>
    <font>
      <sz val="11"/>
      <color theme="1"/>
      <name val="Tahoma"/>
      <family val="2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1"/>
      <color theme="1" tint="0.1499984740745262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C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3" fillId="0" borderId="0">
      <alignment vertical="center"/>
    </xf>
    <xf numFmtId="0" fontId="11" fillId="0" borderId="0"/>
    <xf numFmtId="0" fontId="11" fillId="0" borderId="0"/>
    <xf numFmtId="0" fontId="2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76" fontId="14" fillId="0" borderId="3" xfId="0" applyNumberFormat="1" applyFont="1" applyFill="1" applyBorder="1" applyAlignment="1" applyProtection="1">
      <alignment horizontal="center" vertical="center"/>
    </xf>
    <xf numFmtId="176" fontId="14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7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 applyProtection="1">
      <alignment horizontal="center" vertical="center"/>
    </xf>
    <xf numFmtId="177" fontId="13" fillId="0" borderId="3" xfId="0" applyNumberFormat="1" applyFont="1" applyFill="1" applyBorder="1" applyAlignment="1" applyProtection="1">
      <alignment horizontal="center" vertical="center"/>
    </xf>
    <xf numFmtId="0" fontId="1" fillId="0" borderId="1" xfId="7" applyFill="1" applyBorder="1" applyAlignment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wrapText="1"/>
    </xf>
    <xf numFmtId="0" fontId="13" fillId="0" borderId="5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1" fillId="0" borderId="3" xfId="0" applyNumberFormat="1" applyFont="1" applyFill="1" applyBorder="1" applyAlignment="1" applyProtection="1">
      <alignment horizontal="center" vertical="center"/>
    </xf>
    <xf numFmtId="0" fontId="23" fillId="0" borderId="3" xfId="0" applyNumberFormat="1" applyFont="1" applyFill="1" applyBorder="1" applyAlignment="1" applyProtection="1">
      <alignment horizontal="center" vertical="center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176" fontId="23" fillId="0" borderId="3" xfId="0" applyNumberFormat="1" applyFont="1" applyFill="1" applyBorder="1" applyAlignment="1" applyProtection="1">
      <alignment horizontal="center" vertical="center"/>
    </xf>
    <xf numFmtId="176" fontId="22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>
      <alignment horizontal="center" vertical="center"/>
    </xf>
    <xf numFmtId="0" fontId="21" fillId="0" borderId="3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vertical="center"/>
    </xf>
    <xf numFmtId="0" fontId="21" fillId="2" borderId="3" xfId="1" applyFont="1" applyFill="1" applyBorder="1" applyAlignment="1">
      <alignment horizontal="center" vertical="center" wrapText="1"/>
    </xf>
    <xf numFmtId="0" fontId="22" fillId="2" borderId="3" xfId="0" applyNumberFormat="1" applyFont="1" applyFill="1" applyBorder="1" applyAlignment="1" applyProtection="1">
      <alignment horizontal="center" vertical="center"/>
    </xf>
    <xf numFmtId="0" fontId="22" fillId="3" borderId="3" xfId="0" applyNumberFormat="1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176" fontId="22" fillId="0" borderId="3" xfId="0" applyNumberFormat="1" applyFont="1" applyFill="1" applyBorder="1" applyAlignment="1" applyProtection="1">
      <alignment horizontal="center" vertical="center"/>
    </xf>
    <xf numFmtId="177" fontId="22" fillId="0" borderId="3" xfId="0" applyNumberFormat="1" applyFont="1" applyFill="1" applyBorder="1" applyAlignment="1" applyProtection="1">
      <alignment horizontal="center" vertical="center"/>
    </xf>
    <xf numFmtId="0" fontId="24" fillId="0" borderId="3" xfId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22" fillId="2" borderId="3" xfId="0" applyNumberFormat="1" applyFont="1" applyFill="1" applyBorder="1" applyAlignment="1" applyProtection="1">
      <alignment vertical="center"/>
    </xf>
    <xf numFmtId="0" fontId="24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/>
    </xf>
    <xf numFmtId="179" fontId="17" fillId="0" borderId="3" xfId="1" applyNumberFormat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/>
    </xf>
    <xf numFmtId="0" fontId="26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178" fontId="26" fillId="0" borderId="3" xfId="0" applyNumberFormat="1" applyFont="1" applyFill="1" applyBorder="1" applyAlignment="1">
      <alignment horizontal="center" vertical="center"/>
    </xf>
    <xf numFmtId="176" fontId="26" fillId="0" borderId="3" xfId="0" applyNumberFormat="1" applyFont="1" applyFill="1" applyBorder="1" applyAlignment="1">
      <alignment horizontal="center" vertical="center"/>
    </xf>
    <xf numFmtId="176" fontId="26" fillId="0" borderId="3" xfId="0" applyNumberFormat="1" applyFont="1" applyFill="1" applyBorder="1" applyAlignment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7" fillId="5" borderId="3" xfId="1" applyFont="1" applyFill="1" applyBorder="1" applyAlignment="1">
      <alignment horizontal="center" vertical="center" wrapText="1"/>
    </xf>
    <xf numFmtId="0" fontId="17" fillId="5" borderId="3" xfId="1" applyFont="1" applyFill="1" applyBorder="1" applyAlignment="1">
      <alignment vertical="center" wrapText="1"/>
    </xf>
    <xf numFmtId="0" fontId="17" fillId="5" borderId="3" xfId="7" applyFont="1" applyFill="1" applyBorder="1" applyAlignment="1">
      <alignment horizontal="center" vertical="center"/>
    </xf>
    <xf numFmtId="0" fontId="17" fillId="5" borderId="3" xfId="1" applyFont="1" applyFill="1" applyBorder="1" applyAlignment="1">
      <alignment horizontal="center" vertical="center"/>
    </xf>
    <xf numFmtId="0" fontId="21" fillId="5" borderId="3" xfId="1" applyFont="1" applyFill="1" applyBorder="1" applyAlignment="1">
      <alignment horizontal="center" vertical="center"/>
    </xf>
    <xf numFmtId="0" fontId="21" fillId="5" borderId="3" xfId="1" applyFont="1" applyFill="1" applyBorder="1" applyAlignment="1">
      <alignment horizontal="center" vertical="center" wrapText="1"/>
    </xf>
    <xf numFmtId="58" fontId="21" fillId="5" borderId="3" xfId="1" applyNumberFormat="1" applyFont="1" applyFill="1" applyBorder="1" applyAlignment="1">
      <alignment horizontal="center" vertical="center" wrapText="1"/>
    </xf>
    <xf numFmtId="0" fontId="21" fillId="5" borderId="3" xfId="1" applyNumberFormat="1" applyFont="1" applyFill="1" applyBorder="1" applyAlignment="1">
      <alignment horizontal="center" vertical="center" wrapText="1"/>
    </xf>
    <xf numFmtId="0" fontId="22" fillId="5" borderId="3" xfId="0" applyNumberFormat="1" applyFont="1" applyFill="1" applyBorder="1" applyAlignment="1" applyProtection="1">
      <alignment horizontal="center" vertical="center"/>
    </xf>
    <xf numFmtId="0" fontId="22" fillId="5" borderId="3" xfId="0" applyNumberFormat="1" applyFont="1" applyFill="1" applyBorder="1" applyAlignment="1" applyProtection="1">
      <alignment horizontal="center" vertical="center" wrapText="1"/>
    </xf>
    <xf numFmtId="0" fontId="21" fillId="5" borderId="3" xfId="0" applyNumberFormat="1" applyFont="1" applyFill="1" applyBorder="1" applyAlignment="1" applyProtection="1">
      <alignment horizontal="center" vertical="center" wrapText="1"/>
    </xf>
    <xf numFmtId="0" fontId="21" fillId="5" borderId="3" xfId="0" applyNumberFormat="1" applyFont="1" applyFill="1" applyBorder="1" applyAlignment="1" applyProtection="1">
      <alignment horizontal="center" vertical="center"/>
    </xf>
    <xf numFmtId="0" fontId="16" fillId="5" borderId="3" xfId="0" applyNumberFormat="1" applyFont="1" applyFill="1" applyBorder="1" applyAlignment="1" applyProtection="1">
      <alignment horizontal="center" vertical="center"/>
    </xf>
    <xf numFmtId="0" fontId="9" fillId="5" borderId="3" xfId="0" applyNumberFormat="1" applyFont="1" applyFill="1" applyBorder="1" applyAlignment="1" applyProtection="1">
      <alignment horizontal="center" vertical="center"/>
    </xf>
    <xf numFmtId="0" fontId="10" fillId="5" borderId="3" xfId="0" applyNumberFormat="1" applyFont="1" applyFill="1" applyBorder="1" applyAlignment="1" applyProtection="1">
      <alignment horizontal="center" vertical="center"/>
    </xf>
    <xf numFmtId="0" fontId="19" fillId="0" borderId="3" xfId="1" applyFont="1" applyFill="1" applyBorder="1" applyAlignment="1">
      <alignment horizontal="center" vertical="center" wrapText="1"/>
    </xf>
    <xf numFmtId="0" fontId="26" fillId="0" borderId="3" xfId="1" applyFont="1" applyFill="1" applyBorder="1" applyAlignment="1">
      <alignment horizontal="center" vertical="center"/>
    </xf>
    <xf numFmtId="58" fontId="19" fillId="0" borderId="3" xfId="1" applyNumberFormat="1" applyFont="1" applyFill="1" applyBorder="1" applyAlignment="1">
      <alignment horizontal="center" vertical="center" wrapText="1"/>
    </xf>
    <xf numFmtId="0" fontId="19" fillId="0" borderId="3" xfId="1" applyNumberFormat="1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28" fillId="0" borderId="3" xfId="3" applyNumberFormat="1" applyFont="1" applyFill="1" applyBorder="1" applyAlignment="1">
      <alignment horizontal="center" vertical="center" wrapText="1"/>
    </xf>
    <xf numFmtId="0" fontId="28" fillId="0" borderId="3" xfId="2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22" fillId="4" borderId="3" xfId="0" applyNumberFormat="1" applyFont="1" applyFill="1" applyBorder="1" applyAlignment="1" applyProtection="1">
      <alignment horizontal="center" vertical="center"/>
    </xf>
    <xf numFmtId="0" fontId="17" fillId="4" borderId="3" xfId="1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1"/>
    <cellStyle name="常规 2 2" xfId="2"/>
    <cellStyle name="常规 2 3" xfId="7"/>
    <cellStyle name="常规 3" xfId="3"/>
    <cellStyle name="常规 4" xfId="4"/>
    <cellStyle name="常规 4 2" xfId="8"/>
    <cellStyle name="常规 5" xfId="5"/>
    <cellStyle name="常规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F40" sqref="F40"/>
    </sheetView>
  </sheetViews>
  <sheetFormatPr defaultColWidth="8.8984375" defaultRowHeight="13.8" x14ac:dyDescent="0.25"/>
  <cols>
    <col min="1" max="1" width="17.59765625" style="9" customWidth="1"/>
    <col min="2" max="2" width="7.59765625" style="9" customWidth="1"/>
    <col min="3" max="3" width="11.5" style="9" customWidth="1"/>
    <col min="4" max="4" width="17.69921875" style="9" customWidth="1"/>
    <col min="5" max="5" width="15.09765625" style="9" customWidth="1"/>
    <col min="6" max="6" width="12.09765625" style="9" customWidth="1"/>
    <col min="7" max="7" width="13.5" style="9" customWidth="1"/>
    <col min="8" max="8" width="17.69921875" style="9" customWidth="1"/>
    <col min="9" max="9" width="13.69921875" style="9" customWidth="1"/>
    <col min="10" max="10" width="7.59765625" style="24" customWidth="1"/>
    <col min="11" max="11" width="12.69921875" style="24" customWidth="1"/>
    <col min="12" max="12" width="9.09765625" style="9" customWidth="1"/>
    <col min="13" max="13" width="8.69921875" style="9" customWidth="1"/>
    <col min="14" max="16384" width="8.8984375" style="9"/>
  </cols>
  <sheetData>
    <row r="1" spans="1:13" ht="28.8" x14ac:dyDescent="0.25">
      <c r="A1" s="17"/>
      <c r="B1" s="17"/>
      <c r="C1" s="17" t="s">
        <v>48</v>
      </c>
      <c r="D1" s="23" t="s">
        <v>31</v>
      </c>
      <c r="E1" s="17" t="s">
        <v>28</v>
      </c>
      <c r="F1" s="17" t="s">
        <v>29</v>
      </c>
      <c r="G1" s="17" t="s">
        <v>30</v>
      </c>
      <c r="H1" s="89" t="s">
        <v>27</v>
      </c>
      <c r="I1" s="89"/>
      <c r="J1" s="8" t="s">
        <v>36</v>
      </c>
      <c r="K1" s="8" t="s">
        <v>37</v>
      </c>
      <c r="L1" s="7"/>
      <c r="M1" s="7"/>
    </row>
    <row r="2" spans="1:13" ht="14.4" x14ac:dyDescent="0.25">
      <c r="A2" s="17" t="s">
        <v>32</v>
      </c>
      <c r="B2" s="17"/>
      <c r="C2" s="17">
        <v>266000</v>
      </c>
      <c r="D2" s="17">
        <f>E2+G2+J2+K2</f>
        <v>151000</v>
      </c>
      <c r="E2" s="17">
        <v>52000</v>
      </c>
      <c r="F2" s="17">
        <v>0</v>
      </c>
      <c r="G2" s="17">
        <v>25000</v>
      </c>
      <c r="H2" s="17" t="s">
        <v>33</v>
      </c>
      <c r="I2" s="17">
        <v>24000</v>
      </c>
      <c r="J2" s="23">
        <v>54000</v>
      </c>
      <c r="K2" s="23">
        <v>20000</v>
      </c>
      <c r="L2" s="7"/>
      <c r="M2" s="7"/>
    </row>
    <row r="3" spans="1:13" ht="14.4" x14ac:dyDescent="0.25">
      <c r="A3" s="17"/>
      <c r="B3" s="17"/>
      <c r="C3" s="17"/>
      <c r="D3" s="17" t="s">
        <v>38</v>
      </c>
      <c r="E3" s="17" t="s">
        <v>39</v>
      </c>
      <c r="F3" s="17" t="s">
        <v>40</v>
      </c>
      <c r="G3" s="17" t="s">
        <v>41</v>
      </c>
      <c r="H3" s="17" t="s">
        <v>42</v>
      </c>
      <c r="I3" s="17" t="s">
        <v>43</v>
      </c>
      <c r="J3" s="23" t="s">
        <v>44</v>
      </c>
      <c r="K3" s="23" t="s">
        <v>45</v>
      </c>
      <c r="L3" s="6" t="s">
        <v>46</v>
      </c>
      <c r="M3" s="6" t="s">
        <v>47</v>
      </c>
    </row>
    <row r="4" spans="1:13" ht="14.4" x14ac:dyDescent="0.25">
      <c r="A4" s="17"/>
      <c r="B4" s="17"/>
      <c r="C4" s="17"/>
      <c r="D4" s="17">
        <f>E4+F4+G4+H4+I4+J4+K4+L4+M4</f>
        <v>67000</v>
      </c>
      <c r="E4" s="17">
        <v>12000</v>
      </c>
      <c r="F4" s="17">
        <v>1500</v>
      </c>
      <c r="G4" s="17">
        <v>5000</v>
      </c>
      <c r="H4" s="17">
        <v>5000</v>
      </c>
      <c r="I4" s="17">
        <v>5000</v>
      </c>
      <c r="J4" s="23">
        <v>16000</v>
      </c>
      <c r="K4" s="23">
        <v>4500</v>
      </c>
      <c r="L4" s="17">
        <v>3000</v>
      </c>
      <c r="M4" s="17">
        <v>15000</v>
      </c>
    </row>
    <row r="5" spans="1:13" ht="14.4" x14ac:dyDescent="0.25">
      <c r="A5" s="25"/>
      <c r="B5" s="25"/>
      <c r="C5" s="25"/>
      <c r="D5" s="25"/>
      <c r="E5" s="25"/>
      <c r="F5" s="25"/>
      <c r="G5" s="25"/>
      <c r="H5" s="25"/>
      <c r="I5" s="5"/>
      <c r="J5" s="1"/>
      <c r="K5" s="1"/>
      <c r="L5" s="5"/>
      <c r="M5" s="5"/>
    </row>
    <row r="6" spans="1:13" ht="14.4" x14ac:dyDescent="0.25">
      <c r="A6" s="26"/>
      <c r="B6" s="26"/>
      <c r="C6" s="26"/>
      <c r="D6" s="26"/>
      <c r="E6" s="26"/>
      <c r="F6" s="26"/>
      <c r="G6" s="26"/>
      <c r="H6" s="26"/>
      <c r="I6" s="5"/>
      <c r="J6" s="1"/>
      <c r="K6" s="1"/>
      <c r="L6" s="5"/>
      <c r="M6" s="5"/>
    </row>
    <row r="7" spans="1:13" ht="43.2" x14ac:dyDescent="0.25">
      <c r="A7" s="19"/>
      <c r="B7" s="20" t="s">
        <v>14</v>
      </c>
      <c r="C7" s="20" t="s">
        <v>15</v>
      </c>
      <c r="D7" s="21" t="s">
        <v>16</v>
      </c>
      <c r="E7" s="21" t="s">
        <v>17</v>
      </c>
      <c r="F7" s="22" t="s">
        <v>34</v>
      </c>
      <c r="G7" s="22" t="s">
        <v>25</v>
      </c>
      <c r="H7" s="21" t="s">
        <v>9</v>
      </c>
      <c r="I7" s="5"/>
    </row>
    <row r="8" spans="1:13" ht="20.100000000000001" customHeight="1" x14ac:dyDescent="0.25">
      <c r="A8" s="3" t="s">
        <v>35</v>
      </c>
      <c r="B8" s="2"/>
      <c r="C8" s="2"/>
      <c r="D8" s="3"/>
      <c r="E8" s="10">
        <f>D4/B19</f>
        <v>184.06593406593407</v>
      </c>
      <c r="F8" s="11">
        <f>D2/B19</f>
        <v>414.83516483516485</v>
      </c>
      <c r="G8" s="11">
        <f>(D2-F17+24000)/(B19-B17)</f>
        <v>483.80068207654409</v>
      </c>
      <c r="H8" s="17"/>
      <c r="I8" s="5"/>
    </row>
    <row r="9" spans="1:13" ht="20.100000000000001" customHeight="1" x14ac:dyDescent="0.25">
      <c r="A9" s="17"/>
      <c r="B9" s="2"/>
      <c r="C9" s="2"/>
      <c r="D9" s="3"/>
      <c r="E9" s="3"/>
      <c r="F9" s="4"/>
      <c r="G9" s="17"/>
      <c r="H9" s="17"/>
      <c r="I9" s="5"/>
    </row>
    <row r="10" spans="1:13" ht="20.100000000000001" customHeight="1" x14ac:dyDescent="0.25">
      <c r="A10" s="12" t="s">
        <v>0</v>
      </c>
      <c r="B10" s="13">
        <v>41</v>
      </c>
      <c r="C10" s="13">
        <v>15</v>
      </c>
      <c r="D10" s="13">
        <v>26</v>
      </c>
      <c r="E10" s="14">
        <f t="shared" ref="E10:E18" si="0">$E$8*B10</f>
        <v>7546.7032967032974</v>
      </c>
      <c r="F10" s="14">
        <f t="shared" ref="F10:F18" si="1">$F$8*B10</f>
        <v>17008.241758241758</v>
      </c>
      <c r="G10" s="15">
        <f t="shared" ref="G10:G16" si="2">$G$8*B10</f>
        <v>19835.827965138309</v>
      </c>
      <c r="H10" s="14">
        <f t="shared" ref="H10:H18" si="3">E10+G10</f>
        <v>27382.531261841606</v>
      </c>
      <c r="I10" s="5"/>
    </row>
    <row r="11" spans="1:13" ht="20.100000000000001" customHeight="1" x14ac:dyDescent="0.25">
      <c r="A11" s="12" t="s">
        <v>1</v>
      </c>
      <c r="B11" s="13">
        <v>22</v>
      </c>
      <c r="C11" s="13">
        <v>4</v>
      </c>
      <c r="D11" s="13">
        <v>18</v>
      </c>
      <c r="E11" s="14">
        <f t="shared" si="0"/>
        <v>4049.4505494505497</v>
      </c>
      <c r="F11" s="14">
        <f t="shared" si="1"/>
        <v>9126.3736263736264</v>
      </c>
      <c r="G11" s="15">
        <f t="shared" si="2"/>
        <v>10643.615005683971</v>
      </c>
      <c r="H11" s="14">
        <f t="shared" si="3"/>
        <v>14693.065555134521</v>
      </c>
      <c r="I11" s="5"/>
    </row>
    <row r="12" spans="1:13" ht="20.100000000000001" customHeight="1" x14ac:dyDescent="0.25">
      <c r="A12" s="12" t="s">
        <v>2</v>
      </c>
      <c r="B12" s="13">
        <v>31</v>
      </c>
      <c r="C12" s="13">
        <v>9</v>
      </c>
      <c r="D12" s="13">
        <v>22</v>
      </c>
      <c r="E12" s="14">
        <f t="shared" si="0"/>
        <v>5706.0439560439563</v>
      </c>
      <c r="F12" s="14">
        <f t="shared" si="1"/>
        <v>12859.89010989011</v>
      </c>
      <c r="G12" s="15">
        <f t="shared" si="2"/>
        <v>14997.821144372867</v>
      </c>
      <c r="H12" s="14">
        <f t="shared" si="3"/>
        <v>20703.865100416824</v>
      </c>
      <c r="I12" s="5"/>
    </row>
    <row r="13" spans="1:13" ht="20.100000000000001" customHeight="1" x14ac:dyDescent="0.25">
      <c r="A13" s="12" t="s">
        <v>3</v>
      </c>
      <c r="B13" s="13">
        <v>39</v>
      </c>
      <c r="C13" s="13">
        <v>15</v>
      </c>
      <c r="D13" s="13">
        <v>24</v>
      </c>
      <c r="E13" s="14">
        <f t="shared" si="0"/>
        <v>7178.5714285714284</v>
      </c>
      <c r="F13" s="14">
        <f t="shared" si="1"/>
        <v>16178.571428571429</v>
      </c>
      <c r="G13" s="15">
        <f t="shared" si="2"/>
        <v>18868.226600985221</v>
      </c>
      <c r="H13" s="14">
        <f t="shared" si="3"/>
        <v>26046.798029556649</v>
      </c>
      <c r="I13" s="5"/>
    </row>
    <row r="14" spans="1:13" ht="20.100000000000001" customHeight="1" x14ac:dyDescent="0.25">
      <c r="A14" s="12" t="s">
        <v>4</v>
      </c>
      <c r="B14" s="13">
        <v>28</v>
      </c>
      <c r="C14" s="13">
        <v>13</v>
      </c>
      <c r="D14" s="13">
        <v>15</v>
      </c>
      <c r="E14" s="14">
        <f t="shared" si="0"/>
        <v>5153.8461538461543</v>
      </c>
      <c r="F14" s="14">
        <f t="shared" si="1"/>
        <v>11615.384615384615</v>
      </c>
      <c r="G14" s="15">
        <f t="shared" si="2"/>
        <v>13546.419098143235</v>
      </c>
      <c r="H14" s="14">
        <f t="shared" si="3"/>
        <v>18700.265251989389</v>
      </c>
      <c r="I14" s="5"/>
    </row>
    <row r="15" spans="1:13" ht="20.100000000000001" customHeight="1" x14ac:dyDescent="0.25">
      <c r="A15" s="12" t="s">
        <v>5</v>
      </c>
      <c r="B15" s="13">
        <v>61</v>
      </c>
      <c r="C15" s="13">
        <v>27</v>
      </c>
      <c r="D15" s="13">
        <v>34</v>
      </c>
      <c r="E15" s="14">
        <f t="shared" si="0"/>
        <v>11228.021978021978</v>
      </c>
      <c r="F15" s="14">
        <f t="shared" si="1"/>
        <v>25304.945054945056</v>
      </c>
      <c r="G15" s="15">
        <f t="shared" si="2"/>
        <v>29511.84160666919</v>
      </c>
      <c r="H15" s="14">
        <f t="shared" si="3"/>
        <v>40739.863584691164</v>
      </c>
      <c r="I15" s="18"/>
    </row>
    <row r="16" spans="1:13" ht="20.100000000000001" customHeight="1" x14ac:dyDescent="0.25">
      <c r="A16" s="12" t="s">
        <v>6</v>
      </c>
      <c r="B16" s="13">
        <v>97</v>
      </c>
      <c r="C16" s="13">
        <v>45</v>
      </c>
      <c r="D16" s="13">
        <v>52</v>
      </c>
      <c r="E16" s="14">
        <f t="shared" si="0"/>
        <v>17854.395604395606</v>
      </c>
      <c r="F16" s="14">
        <f t="shared" si="1"/>
        <v>40239.010989010989</v>
      </c>
      <c r="G16" s="15">
        <f t="shared" si="2"/>
        <v>46928.666161424779</v>
      </c>
      <c r="H16" s="14">
        <f t="shared" si="3"/>
        <v>64783.061765820385</v>
      </c>
      <c r="I16" s="18"/>
    </row>
    <row r="17" spans="1:9" ht="20.100000000000001" customHeight="1" x14ac:dyDescent="0.25">
      <c r="A17" s="12" t="s">
        <v>7</v>
      </c>
      <c r="B17" s="13">
        <v>16</v>
      </c>
      <c r="C17" s="13">
        <v>13</v>
      </c>
      <c r="D17" s="13">
        <v>3</v>
      </c>
      <c r="E17" s="14">
        <f t="shared" si="0"/>
        <v>2945.0549450549452</v>
      </c>
      <c r="F17" s="14">
        <f t="shared" si="1"/>
        <v>6637.3626373626375</v>
      </c>
      <c r="G17" s="15">
        <f>F17+24000</f>
        <v>30637.362637362639</v>
      </c>
      <c r="H17" s="14">
        <f t="shared" si="3"/>
        <v>33582.417582417584</v>
      </c>
      <c r="I17" s="18"/>
    </row>
    <row r="18" spans="1:9" ht="20.100000000000001" customHeight="1" x14ac:dyDescent="0.25">
      <c r="A18" s="12" t="s">
        <v>8</v>
      </c>
      <c r="B18" s="13">
        <v>29</v>
      </c>
      <c r="C18" s="13">
        <v>18</v>
      </c>
      <c r="D18" s="13">
        <v>11</v>
      </c>
      <c r="E18" s="14">
        <f t="shared" si="0"/>
        <v>5337.9120879120883</v>
      </c>
      <c r="F18" s="14">
        <f t="shared" si="1"/>
        <v>12030.219780219781</v>
      </c>
      <c r="G18" s="15">
        <f>$G$8*B18</f>
        <v>14030.219780219779</v>
      </c>
      <c r="H18" s="14">
        <f t="shared" si="3"/>
        <v>19368.131868131866</v>
      </c>
      <c r="I18" s="18"/>
    </row>
    <row r="19" spans="1:9" ht="20.100000000000001" customHeight="1" x14ac:dyDescent="0.25">
      <c r="A19" s="16" t="s">
        <v>9</v>
      </c>
      <c r="B19" s="16">
        <f>B18+B17+B16+B15+B14+B13+B12+B11+B10</f>
        <v>364</v>
      </c>
      <c r="C19" s="16">
        <f>C18+C17+C16+C15+C14+C13+C12+C11+C10</f>
        <v>159</v>
      </c>
      <c r="D19" s="16">
        <f>D18+D17+D16+D15+D14+D13+D12+D11+D10</f>
        <v>205</v>
      </c>
      <c r="E19" s="17">
        <f>SUM(E10:E18)</f>
        <v>67000</v>
      </c>
      <c r="F19" s="14">
        <f>SUM(F10:F18)</f>
        <v>151000</v>
      </c>
      <c r="G19" s="17">
        <f>SUM(G10:G18)</f>
        <v>199000</v>
      </c>
      <c r="H19" s="17">
        <f>SUM(H10:H18)</f>
        <v>266000</v>
      </c>
      <c r="I19" s="5"/>
    </row>
    <row r="20" spans="1:9" ht="14.4" hidden="1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ht="14.4" hidden="1" x14ac:dyDescent="0.25">
      <c r="A21" s="17"/>
      <c r="B21" s="17"/>
      <c r="C21" s="17" t="s">
        <v>54</v>
      </c>
      <c r="D21" s="17" t="s">
        <v>31</v>
      </c>
      <c r="E21" s="17" t="s">
        <v>28</v>
      </c>
      <c r="F21" s="17" t="s">
        <v>29</v>
      </c>
      <c r="G21" s="17" t="s">
        <v>30</v>
      </c>
      <c r="H21" s="17" t="s">
        <v>27</v>
      </c>
      <c r="I21" s="17"/>
    </row>
    <row r="22" spans="1:9" hidden="1" x14ac:dyDescent="0.25">
      <c r="A22" s="7" t="s">
        <v>32</v>
      </c>
      <c r="B22" s="7"/>
      <c r="C22" s="7">
        <v>62500</v>
      </c>
      <c r="D22" s="7">
        <v>80000</v>
      </c>
      <c r="E22" s="7">
        <v>52000</v>
      </c>
      <c r="F22" s="7">
        <v>3000</v>
      </c>
      <c r="G22" s="7">
        <v>25000</v>
      </c>
      <c r="H22" s="7" t="s">
        <v>33</v>
      </c>
      <c r="I22" s="7">
        <v>24000</v>
      </c>
    </row>
    <row r="23" spans="1:9" hidden="1" x14ac:dyDescent="0.25">
      <c r="A23" s="7"/>
      <c r="B23" s="7"/>
      <c r="C23" s="7"/>
      <c r="D23" s="7"/>
      <c r="E23" s="7"/>
      <c r="F23" s="7"/>
      <c r="G23" s="7"/>
      <c r="H23" s="7"/>
      <c r="I23" s="7"/>
    </row>
    <row r="24" spans="1:9" hidden="1" x14ac:dyDescent="0.25">
      <c r="A24" s="7"/>
      <c r="B24" s="7" t="s">
        <v>14</v>
      </c>
      <c r="C24" s="7" t="s">
        <v>15</v>
      </c>
      <c r="D24" s="7" t="s">
        <v>16</v>
      </c>
      <c r="E24" s="7" t="s">
        <v>17</v>
      </c>
      <c r="F24" s="7" t="s">
        <v>34</v>
      </c>
      <c r="G24" s="7" t="s">
        <v>25</v>
      </c>
      <c r="H24" s="7" t="s">
        <v>9</v>
      </c>
      <c r="I24" s="7"/>
    </row>
    <row r="25" spans="1:9" hidden="1" x14ac:dyDescent="0.25">
      <c r="A25" s="7" t="s">
        <v>35</v>
      </c>
      <c r="B25" s="7"/>
      <c r="C25" s="7"/>
      <c r="D25" s="7"/>
      <c r="E25" s="7">
        <v>160.25641025641025</v>
      </c>
      <c r="F25" s="7">
        <v>205.12820512820514</v>
      </c>
      <c r="G25" s="7">
        <v>270.7019756200084</v>
      </c>
      <c r="H25" s="7"/>
      <c r="I25" s="7"/>
    </row>
    <row r="26" spans="1:9" hidden="1" x14ac:dyDescent="0.25">
      <c r="A26" s="7"/>
      <c r="B26" s="7"/>
      <c r="C26" s="7"/>
      <c r="D26" s="7"/>
      <c r="E26" s="7"/>
      <c r="F26" s="7"/>
      <c r="G26" s="7"/>
      <c r="H26" s="7"/>
      <c r="I26" s="7"/>
    </row>
    <row r="27" spans="1:9" hidden="1" x14ac:dyDescent="0.25">
      <c r="A27" s="7" t="s">
        <v>0</v>
      </c>
      <c r="B27" s="7">
        <v>51</v>
      </c>
      <c r="C27" s="7">
        <v>20</v>
      </c>
      <c r="D27" s="7">
        <v>31</v>
      </c>
      <c r="E27" s="7">
        <v>8173.0769230769229</v>
      </c>
      <c r="F27" s="7">
        <v>10461.538461538463</v>
      </c>
      <c r="G27" s="7">
        <v>13805.800756620429</v>
      </c>
      <c r="H27" s="7">
        <v>21978.877679697351</v>
      </c>
      <c r="I27" s="7"/>
    </row>
    <row r="28" spans="1:9" hidden="1" x14ac:dyDescent="0.25">
      <c r="A28" s="7" t="s">
        <v>1</v>
      </c>
      <c r="B28" s="7">
        <v>28</v>
      </c>
      <c r="C28" s="7">
        <v>6</v>
      </c>
      <c r="D28" s="7">
        <v>22</v>
      </c>
      <c r="E28" s="7">
        <v>4487.1794871794873</v>
      </c>
      <c r="F28" s="7">
        <v>5743.5897435897441</v>
      </c>
      <c r="G28" s="7">
        <v>7579.6553173602351</v>
      </c>
      <c r="H28" s="7">
        <v>12066.834804539722</v>
      </c>
      <c r="I28" s="7"/>
    </row>
    <row r="29" spans="1:9" hidden="1" x14ac:dyDescent="0.25">
      <c r="A29" s="7" t="s">
        <v>2</v>
      </c>
      <c r="B29" s="7">
        <v>34</v>
      </c>
      <c r="C29" s="7">
        <v>9</v>
      </c>
      <c r="D29" s="7">
        <v>25</v>
      </c>
      <c r="E29" s="7">
        <v>5448.7179487179483</v>
      </c>
      <c r="F29" s="7">
        <v>6974.3589743589746</v>
      </c>
      <c r="G29" s="7">
        <v>9203.8671710802846</v>
      </c>
      <c r="H29" s="7">
        <v>14652.585119798234</v>
      </c>
      <c r="I29" s="7"/>
    </row>
    <row r="30" spans="1:9" hidden="1" x14ac:dyDescent="0.25">
      <c r="A30" s="7" t="s">
        <v>3</v>
      </c>
      <c r="B30" s="7">
        <v>43</v>
      </c>
      <c r="C30" s="7">
        <v>19</v>
      </c>
      <c r="D30" s="7">
        <v>24</v>
      </c>
      <c r="E30" s="7">
        <v>6891.0256410256407</v>
      </c>
      <c r="F30" s="7">
        <v>8820.5128205128203</v>
      </c>
      <c r="G30" s="7">
        <v>11640.184951660362</v>
      </c>
      <c r="H30" s="7">
        <v>18531.210592686002</v>
      </c>
      <c r="I30" s="7"/>
    </row>
    <row r="31" spans="1:9" hidden="1" x14ac:dyDescent="0.25">
      <c r="A31" s="7" t="s">
        <v>4</v>
      </c>
      <c r="B31" s="7">
        <v>29</v>
      </c>
      <c r="C31" s="7">
        <v>13</v>
      </c>
      <c r="D31" s="7">
        <v>16</v>
      </c>
      <c r="E31" s="7">
        <v>4647.4358974358975</v>
      </c>
      <c r="F31" s="7">
        <v>5948.7179487179492</v>
      </c>
      <c r="G31" s="7">
        <v>7850.3572929802431</v>
      </c>
      <c r="H31" s="7">
        <v>12497.793190416141</v>
      </c>
      <c r="I31" s="7"/>
    </row>
    <row r="32" spans="1:9" hidden="1" x14ac:dyDescent="0.25">
      <c r="A32" s="7" t="s">
        <v>5</v>
      </c>
      <c r="B32" s="7">
        <v>58</v>
      </c>
      <c r="C32" s="7">
        <v>25</v>
      </c>
      <c r="D32" s="7">
        <v>33</v>
      </c>
      <c r="E32" s="7">
        <v>9294.8717948717949</v>
      </c>
      <c r="F32" s="7">
        <v>11897.435897435898</v>
      </c>
      <c r="G32" s="7">
        <v>15700.714585960486</v>
      </c>
      <c r="H32" s="7">
        <v>24995.586380832283</v>
      </c>
      <c r="I32" s="7"/>
    </row>
    <row r="33" spans="1:9" hidden="1" x14ac:dyDescent="0.25">
      <c r="A33" s="7" t="s">
        <v>6</v>
      </c>
      <c r="B33" s="7">
        <v>101</v>
      </c>
      <c r="C33" s="7">
        <v>55</v>
      </c>
      <c r="D33" s="7">
        <v>46</v>
      </c>
      <c r="E33" s="7">
        <v>16185.897435897436</v>
      </c>
      <c r="F33" s="7">
        <v>20717.948717948719</v>
      </c>
      <c r="G33" s="7">
        <v>27340.899537620848</v>
      </c>
      <c r="H33" s="7">
        <v>43526.796973518285</v>
      </c>
      <c r="I33" s="7"/>
    </row>
    <row r="34" spans="1:9" hidden="1" x14ac:dyDescent="0.25">
      <c r="A34" s="7" t="s">
        <v>7</v>
      </c>
      <c r="B34" s="7">
        <v>24</v>
      </c>
      <c r="C34" s="7">
        <v>17</v>
      </c>
      <c r="D34" s="7">
        <v>7</v>
      </c>
      <c r="E34" s="7">
        <v>3846.1538461538457</v>
      </c>
      <c r="F34" s="7">
        <v>4923.0769230769238</v>
      </c>
      <c r="G34" s="7">
        <v>28923.076923076922</v>
      </c>
      <c r="H34" s="7">
        <v>32769.230769230766</v>
      </c>
      <c r="I34" s="7"/>
    </row>
    <row r="35" spans="1:9" hidden="1" x14ac:dyDescent="0.25">
      <c r="A35" s="7" t="s">
        <v>8</v>
      </c>
      <c r="B35" s="7">
        <v>22</v>
      </c>
      <c r="C35" s="7">
        <v>15</v>
      </c>
      <c r="D35" s="7">
        <v>7</v>
      </c>
      <c r="E35" s="7">
        <v>3525.6410256410254</v>
      </c>
      <c r="F35" s="7">
        <v>4512.8205128205127</v>
      </c>
      <c r="G35" s="7">
        <v>5955.4434636401847</v>
      </c>
      <c r="H35" s="7">
        <v>9481.0844892812092</v>
      </c>
      <c r="I35" s="7"/>
    </row>
    <row r="36" spans="1:9" hidden="1" x14ac:dyDescent="0.25">
      <c r="A36" s="7" t="s">
        <v>9</v>
      </c>
      <c r="B36" s="7">
        <v>390</v>
      </c>
      <c r="C36" s="7">
        <v>179</v>
      </c>
      <c r="D36" s="7">
        <v>211</v>
      </c>
      <c r="E36" s="7">
        <v>62500</v>
      </c>
      <c r="F36" s="7">
        <v>80000</v>
      </c>
      <c r="G36" s="7">
        <v>127999.99999999999</v>
      </c>
      <c r="H36" s="7">
        <v>190499.99999999997</v>
      </c>
      <c r="I36" s="7"/>
    </row>
    <row r="37" spans="1:9" hidden="1" x14ac:dyDescent="0.25"/>
  </sheetData>
  <mergeCells count="1">
    <mergeCell ref="H1:I1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topLeftCell="E7" workbookViewId="0">
      <selection activeCell="D35" sqref="D35"/>
    </sheetView>
  </sheetViews>
  <sheetFormatPr defaultColWidth="8.8984375" defaultRowHeight="13.8" x14ac:dyDescent="0.25"/>
  <cols>
    <col min="1" max="1" width="17.59765625" style="63" customWidth="1"/>
    <col min="2" max="2" width="7.59765625" style="63" customWidth="1"/>
    <col min="3" max="3" width="11.5" style="63" customWidth="1"/>
    <col min="4" max="4" width="16.3984375" style="63" customWidth="1"/>
    <col min="5" max="5" width="28.3984375" style="63" customWidth="1"/>
    <col min="6" max="6" width="19.8984375" style="63" customWidth="1"/>
    <col min="7" max="7" width="21.3984375" style="63" customWidth="1"/>
    <col min="8" max="8" width="16.5" style="63" customWidth="1"/>
    <col min="9" max="9" width="17.69921875" style="63" customWidth="1"/>
    <col min="10" max="10" width="13.69921875" style="63" customWidth="1"/>
    <col min="11" max="11" width="11.3984375" style="64" customWidth="1"/>
    <col min="12" max="12" width="17.69921875" style="64" customWidth="1"/>
    <col min="13" max="13" width="9.09765625" style="63" customWidth="1"/>
    <col min="14" max="14" width="8.69921875" style="9" customWidth="1"/>
    <col min="15" max="15" width="15.09765625" style="9" customWidth="1"/>
    <col min="16" max="16384" width="8.8984375" style="9"/>
  </cols>
  <sheetData>
    <row r="1" spans="1:15" ht="28.8" x14ac:dyDescent="0.25">
      <c r="A1" s="61"/>
      <c r="B1" s="61"/>
      <c r="C1" s="61" t="s">
        <v>48</v>
      </c>
      <c r="D1" s="33" t="s">
        <v>106</v>
      </c>
      <c r="E1" s="41" t="s">
        <v>55</v>
      </c>
      <c r="F1" s="92" t="s">
        <v>56</v>
      </c>
      <c r="G1" s="92"/>
      <c r="H1" s="92" t="s">
        <v>57</v>
      </c>
      <c r="I1" s="92"/>
      <c r="J1" s="42" t="s">
        <v>36</v>
      </c>
      <c r="K1" s="42" t="s">
        <v>37</v>
      </c>
      <c r="L1" s="27" t="s">
        <v>121</v>
      </c>
      <c r="M1" s="27"/>
      <c r="N1" s="27"/>
      <c r="O1" s="27"/>
    </row>
    <row r="2" spans="1:15" ht="27.6" customHeight="1" x14ac:dyDescent="0.25">
      <c r="A2" s="61" t="s">
        <v>32</v>
      </c>
      <c r="B2" s="61"/>
      <c r="C2" s="61">
        <f>SUM(E2:M2, E4:J4)</f>
        <v>302500</v>
      </c>
      <c r="D2" s="61">
        <f>E2+F2+J2+K2+L2</f>
        <v>184000</v>
      </c>
      <c r="E2" s="41">
        <v>10000</v>
      </c>
      <c r="F2" s="92">
        <v>75000</v>
      </c>
      <c r="G2" s="92"/>
      <c r="H2" s="61">
        <v>24000</v>
      </c>
      <c r="I2" s="61">
        <v>24000</v>
      </c>
      <c r="J2" s="33">
        <v>54000</v>
      </c>
      <c r="K2" s="33">
        <v>20000</v>
      </c>
      <c r="L2" s="27">
        <v>25000</v>
      </c>
      <c r="M2" s="27"/>
      <c r="N2" s="27"/>
      <c r="O2" s="27"/>
    </row>
    <row r="3" spans="1:15" ht="28.2" customHeight="1" x14ac:dyDescent="0.25">
      <c r="A3" s="61"/>
      <c r="B3" s="61"/>
      <c r="C3" s="61"/>
      <c r="D3" s="61" t="s">
        <v>107</v>
      </c>
      <c r="E3" s="61" t="s">
        <v>41</v>
      </c>
      <c r="F3" s="61" t="s">
        <v>42</v>
      </c>
      <c r="G3" s="61" t="s">
        <v>44</v>
      </c>
      <c r="H3" s="33" t="s">
        <v>89</v>
      </c>
      <c r="I3" s="33" t="s">
        <v>90</v>
      </c>
      <c r="J3" s="27" t="s">
        <v>91</v>
      </c>
      <c r="K3" s="27"/>
      <c r="L3" s="27"/>
      <c r="M3" s="27"/>
      <c r="N3" s="27"/>
    </row>
    <row r="4" spans="1:15" ht="25.95" customHeight="1" x14ac:dyDescent="0.25">
      <c r="A4" s="61"/>
      <c r="B4" s="61"/>
      <c r="C4" s="61"/>
      <c r="D4" s="61">
        <f>E4+F4+G4+H4+I4+J4</f>
        <v>70500</v>
      </c>
      <c r="E4" s="61">
        <v>5000</v>
      </c>
      <c r="F4" s="61">
        <v>2500</v>
      </c>
      <c r="G4" s="61">
        <v>8000</v>
      </c>
      <c r="H4" s="33">
        <v>5000</v>
      </c>
      <c r="I4" s="33">
        <v>10000</v>
      </c>
      <c r="J4" s="61">
        <v>40000</v>
      </c>
      <c r="K4" s="27"/>
      <c r="L4" s="27"/>
      <c r="M4" s="27"/>
      <c r="N4" s="27"/>
    </row>
    <row r="5" spans="1:15" ht="33.6" customHeight="1" x14ac:dyDescent="0.25">
      <c r="A5" s="61">
        <v>2020</v>
      </c>
      <c r="B5" s="31" t="s">
        <v>14</v>
      </c>
      <c r="C5" s="31" t="s">
        <v>15</v>
      </c>
      <c r="D5" s="61" t="s">
        <v>16</v>
      </c>
      <c r="E5" s="32" t="s">
        <v>132</v>
      </c>
      <c r="F5" s="33" t="s">
        <v>106</v>
      </c>
      <c r="G5" s="33" t="s">
        <v>111</v>
      </c>
      <c r="H5" s="61" t="s">
        <v>9</v>
      </c>
      <c r="I5" s="61" t="s">
        <v>58</v>
      </c>
      <c r="J5" s="42"/>
      <c r="K5" s="27"/>
      <c r="L5" s="27"/>
      <c r="M5" s="27"/>
      <c r="N5" s="27"/>
      <c r="O5" s="27"/>
    </row>
    <row r="6" spans="1:15" ht="20.100000000000001" customHeight="1" x14ac:dyDescent="0.25">
      <c r="A6" s="61" t="s">
        <v>35</v>
      </c>
      <c r="B6" s="31"/>
      <c r="C6" s="31"/>
      <c r="D6" s="61"/>
      <c r="E6" s="34">
        <f>D4/B14</f>
        <v>188.50267379679144</v>
      </c>
      <c r="F6" s="35">
        <f>D2/B14</f>
        <v>491.97860962566847</v>
      </c>
      <c r="G6" s="35">
        <f>(D2-F11+24000)/(B14-B11)</f>
        <v>560.94412686704777</v>
      </c>
      <c r="H6" s="61"/>
      <c r="I6" s="61"/>
      <c r="J6" s="42"/>
      <c r="K6" s="27"/>
      <c r="L6" s="27"/>
      <c r="M6" s="27"/>
      <c r="N6" s="27"/>
      <c r="O6" s="27"/>
    </row>
    <row r="7" spans="1:15" ht="20.100000000000001" customHeight="1" x14ac:dyDescent="0.25">
      <c r="A7" s="36" t="s">
        <v>0</v>
      </c>
      <c r="B7" s="36">
        <f>C7+D7</f>
        <v>56</v>
      </c>
      <c r="C7" s="36">
        <v>31</v>
      </c>
      <c r="D7" s="36">
        <v>25</v>
      </c>
      <c r="E7" s="34">
        <f>$E$6*B7</f>
        <v>10556.149732620321</v>
      </c>
      <c r="F7" s="43">
        <f t="shared" ref="F7:F13" si="0">$F$6*B7</f>
        <v>27550.802139037434</v>
      </c>
      <c r="G7" s="44">
        <f>$G$6*B7</f>
        <v>31412.871104554673</v>
      </c>
      <c r="H7" s="43">
        <f>E7+G7</f>
        <v>41969.02083717499</v>
      </c>
      <c r="I7" s="61">
        <v>42000</v>
      </c>
      <c r="J7" s="42"/>
      <c r="K7" s="27"/>
      <c r="L7" s="27"/>
      <c r="M7" s="27"/>
      <c r="N7" s="27"/>
      <c r="O7" s="27"/>
    </row>
    <row r="8" spans="1:15" ht="20.100000000000001" customHeight="1" x14ac:dyDescent="0.25">
      <c r="A8" s="36" t="s">
        <v>62</v>
      </c>
      <c r="B8" s="36">
        <f t="shared" ref="B8:B13" si="1">C8+D8</f>
        <v>89</v>
      </c>
      <c r="C8" s="36">
        <v>51</v>
      </c>
      <c r="D8" s="36">
        <v>38</v>
      </c>
      <c r="E8" s="34">
        <f>$E$6*B8</f>
        <v>16776.73796791444</v>
      </c>
      <c r="F8" s="43">
        <f t="shared" si="0"/>
        <v>43786.096256684497</v>
      </c>
      <c r="G8" s="44">
        <f>$G$6*B8</f>
        <v>49924.027291167251</v>
      </c>
      <c r="H8" s="43">
        <f t="shared" ref="H8:H13" si="2">E8+G8</f>
        <v>66700.765259081687</v>
      </c>
      <c r="I8" s="61">
        <v>66500</v>
      </c>
      <c r="J8" s="42"/>
      <c r="K8" s="27"/>
      <c r="L8" s="27"/>
      <c r="M8" s="27"/>
      <c r="N8" s="27"/>
      <c r="O8" s="27"/>
    </row>
    <row r="9" spans="1:15" ht="20.100000000000001" customHeight="1" x14ac:dyDescent="0.25">
      <c r="A9" s="36" t="s">
        <v>63</v>
      </c>
      <c r="B9" s="36">
        <f t="shared" si="1"/>
        <v>39</v>
      </c>
      <c r="C9" s="36">
        <v>18</v>
      </c>
      <c r="D9" s="36">
        <v>21</v>
      </c>
      <c r="E9" s="34">
        <f t="shared" ref="E9:E13" si="3">$E$6*B9</f>
        <v>7351.6042780748667</v>
      </c>
      <c r="F9" s="43">
        <f t="shared" si="0"/>
        <v>19187.16577540107</v>
      </c>
      <c r="G9" s="44">
        <f>$G$6*B9</f>
        <v>21876.820947814864</v>
      </c>
      <c r="H9" s="43">
        <f t="shared" si="2"/>
        <v>29228.425225889732</v>
      </c>
      <c r="I9" s="61">
        <v>29500</v>
      </c>
      <c r="J9" s="42"/>
      <c r="K9" s="27"/>
      <c r="L9" s="27"/>
      <c r="M9" s="27"/>
      <c r="N9" s="27"/>
      <c r="O9" s="27"/>
    </row>
    <row r="10" spans="1:15" ht="20.100000000000001" customHeight="1" x14ac:dyDescent="0.25">
      <c r="A10" s="36" t="s">
        <v>5</v>
      </c>
      <c r="B10" s="36">
        <f t="shared" si="1"/>
        <v>64</v>
      </c>
      <c r="C10" s="36">
        <v>36</v>
      </c>
      <c r="D10" s="36">
        <v>28</v>
      </c>
      <c r="E10" s="34">
        <f t="shared" si="3"/>
        <v>12064.171122994652</v>
      </c>
      <c r="F10" s="43">
        <f t="shared" si="0"/>
        <v>31486.631016042782</v>
      </c>
      <c r="G10" s="44">
        <f>$G$6*B10</f>
        <v>35900.424119491057</v>
      </c>
      <c r="H10" s="43">
        <f t="shared" si="2"/>
        <v>47964.59524248571</v>
      </c>
      <c r="I10" s="31">
        <v>48000</v>
      </c>
      <c r="J10" s="42"/>
      <c r="K10" s="27"/>
      <c r="L10" s="27"/>
      <c r="M10" s="27"/>
      <c r="N10" s="27"/>
      <c r="O10" s="27"/>
    </row>
    <row r="11" spans="1:15" ht="17.399999999999999" customHeight="1" x14ac:dyDescent="0.25">
      <c r="A11" s="36" t="s">
        <v>64</v>
      </c>
      <c r="B11" s="36">
        <f t="shared" si="1"/>
        <v>26</v>
      </c>
      <c r="C11" s="36">
        <v>18</v>
      </c>
      <c r="D11" s="36">
        <v>8</v>
      </c>
      <c r="E11" s="34">
        <f t="shared" si="3"/>
        <v>4901.0695187165775</v>
      </c>
      <c r="F11" s="43">
        <f t="shared" si="0"/>
        <v>12791.44385026738</v>
      </c>
      <c r="G11" s="44">
        <f>F11+24000</f>
        <v>36791.44385026738</v>
      </c>
      <c r="H11" s="43">
        <f t="shared" si="2"/>
        <v>41692.513368983957</v>
      </c>
      <c r="I11" s="31">
        <v>41500</v>
      </c>
      <c r="J11" s="42"/>
      <c r="K11" s="27"/>
      <c r="L11" s="27"/>
      <c r="M11" s="27"/>
      <c r="N11" s="27"/>
      <c r="O11" s="27"/>
    </row>
    <row r="12" spans="1:15" s="24" customFormat="1" ht="20.100000000000001" customHeight="1" x14ac:dyDescent="0.25">
      <c r="A12" s="36" t="s">
        <v>65</v>
      </c>
      <c r="B12" s="36">
        <f t="shared" si="1"/>
        <v>47</v>
      </c>
      <c r="C12" s="36">
        <v>29</v>
      </c>
      <c r="D12" s="36">
        <v>18</v>
      </c>
      <c r="E12" s="34">
        <f t="shared" si="3"/>
        <v>8859.6256684491982</v>
      </c>
      <c r="F12" s="43">
        <f t="shared" si="0"/>
        <v>23122.994652406418</v>
      </c>
      <c r="G12" s="44">
        <f>$G$6*B12</f>
        <v>26364.373962751244</v>
      </c>
      <c r="H12" s="43">
        <f t="shared" si="2"/>
        <v>35223.999631200444</v>
      </c>
      <c r="I12" s="31">
        <v>35500</v>
      </c>
      <c r="J12" s="42"/>
      <c r="K12" s="42"/>
      <c r="L12" s="27"/>
      <c r="M12" s="42"/>
      <c r="N12" s="42"/>
      <c r="O12" s="42"/>
    </row>
    <row r="13" spans="1:15" s="24" customFormat="1" ht="20.100000000000001" customHeight="1" x14ac:dyDescent="0.25">
      <c r="A13" s="36" t="s">
        <v>135</v>
      </c>
      <c r="B13" s="36">
        <f t="shared" si="1"/>
        <v>53</v>
      </c>
      <c r="C13" s="36">
        <v>34</v>
      </c>
      <c r="D13" s="36">
        <v>19</v>
      </c>
      <c r="E13" s="34">
        <f t="shared" si="3"/>
        <v>9990.6417112299459</v>
      </c>
      <c r="F13" s="43">
        <f t="shared" si="0"/>
        <v>26074.866310160429</v>
      </c>
      <c r="G13" s="44">
        <f>$G$6*B13</f>
        <v>29730.03872395353</v>
      </c>
      <c r="H13" s="43">
        <f t="shared" si="2"/>
        <v>39720.680435183473</v>
      </c>
      <c r="I13" s="31">
        <v>39500</v>
      </c>
      <c r="J13" s="42"/>
      <c r="K13" s="42"/>
      <c r="L13" s="27"/>
      <c r="M13" s="42"/>
      <c r="N13" s="42"/>
      <c r="O13" s="42"/>
    </row>
    <row r="14" spans="1:15" s="24" customFormat="1" ht="20.100000000000001" customHeight="1" x14ac:dyDescent="0.25">
      <c r="A14" s="36" t="s">
        <v>9</v>
      </c>
      <c r="B14" s="36">
        <f>B13+B12+B11+B10+B9+B8+B7</f>
        <v>374</v>
      </c>
      <c r="C14" s="36">
        <f>C13+C12+C11+C10+C9+C8+C7</f>
        <v>217</v>
      </c>
      <c r="D14" s="36">
        <f>D13+D12+D11+D10+D9+D8+D7</f>
        <v>157</v>
      </c>
      <c r="E14" s="32">
        <f>SUM(E7:E13)</f>
        <v>70500</v>
      </c>
      <c r="F14" s="43">
        <f>SUM(F7:F13)</f>
        <v>184000.00000000003</v>
      </c>
      <c r="G14" s="61">
        <f>SUM(G7:G13)</f>
        <v>232000</v>
      </c>
      <c r="H14" s="61">
        <f>SUM(H7:H13)</f>
        <v>302499.99999999994</v>
      </c>
      <c r="I14" s="61">
        <f>SUM(I7:I13)</f>
        <v>302500</v>
      </c>
      <c r="J14" s="42"/>
      <c r="K14" s="42"/>
      <c r="L14" s="27"/>
      <c r="M14" s="42"/>
      <c r="N14" s="42"/>
      <c r="O14" s="42"/>
    </row>
    <row r="15" spans="1:15" s="24" customFormat="1" ht="28.8" x14ac:dyDescent="0.25">
      <c r="A15" s="45">
        <v>2020</v>
      </c>
      <c r="B15" s="45" t="s">
        <v>14</v>
      </c>
      <c r="C15" s="45" t="s">
        <v>15</v>
      </c>
      <c r="D15" s="45" t="s">
        <v>16</v>
      </c>
      <c r="E15" s="45" t="s">
        <v>108</v>
      </c>
      <c r="F15" s="46" t="s">
        <v>111</v>
      </c>
      <c r="G15" s="46" t="s">
        <v>9</v>
      </c>
      <c r="H15" s="46" t="s">
        <v>110</v>
      </c>
      <c r="I15" s="46" t="s">
        <v>112</v>
      </c>
      <c r="J15" s="46" t="s">
        <v>9</v>
      </c>
      <c r="K15" s="46" t="s">
        <v>109</v>
      </c>
      <c r="L15" s="46" t="s">
        <v>113</v>
      </c>
      <c r="M15" s="46" t="s">
        <v>105</v>
      </c>
      <c r="N15" s="42"/>
      <c r="O15" s="42"/>
    </row>
    <row r="16" spans="1:15" s="24" customFormat="1" ht="14.4" x14ac:dyDescent="0.25">
      <c r="A16" s="36" t="s">
        <v>0</v>
      </c>
      <c r="B16" s="36">
        <f>C16+D16</f>
        <v>56</v>
      </c>
      <c r="C16" s="36">
        <v>31</v>
      </c>
      <c r="D16" s="36">
        <v>25</v>
      </c>
      <c r="E16" s="34">
        <f>$E$6*B16</f>
        <v>10556.149732620321</v>
      </c>
      <c r="F16" s="43">
        <v>31412.871104554673</v>
      </c>
      <c r="G16" s="44">
        <f>E16+F16</f>
        <v>41969.02083717499</v>
      </c>
      <c r="H16" s="43">
        <v>10500</v>
      </c>
      <c r="I16" s="61">
        <v>31500</v>
      </c>
      <c r="J16" s="47">
        <f t="shared" ref="J16:J23" si="4">SUM(H16:I16)</f>
        <v>42000</v>
      </c>
      <c r="K16" s="30">
        <v>10000</v>
      </c>
      <c r="L16" s="30">
        <v>32000</v>
      </c>
      <c r="M16" s="50">
        <f>K16+L16</f>
        <v>42000</v>
      </c>
      <c r="N16" s="42"/>
      <c r="O16" s="42"/>
    </row>
    <row r="17" spans="1:15" s="24" customFormat="1" ht="14.4" x14ac:dyDescent="0.25">
      <c r="A17" s="36" t="s">
        <v>62</v>
      </c>
      <c r="B17" s="36">
        <f t="shared" ref="B17:B22" si="5">C17+D17</f>
        <v>89</v>
      </c>
      <c r="C17" s="36">
        <v>51</v>
      </c>
      <c r="D17" s="36">
        <v>38</v>
      </c>
      <c r="E17" s="34">
        <f>$E$6*B17</f>
        <v>16776.73796791444</v>
      </c>
      <c r="F17" s="43">
        <v>49924.027291167251</v>
      </c>
      <c r="G17" s="44">
        <f t="shared" ref="G17:G22" si="6">E17+F17</f>
        <v>66700.765259081687</v>
      </c>
      <c r="H17" s="43">
        <v>16500</v>
      </c>
      <c r="I17" s="61">
        <v>50000</v>
      </c>
      <c r="J17" s="47">
        <f t="shared" si="4"/>
        <v>66500</v>
      </c>
      <c r="K17" s="30">
        <v>20000</v>
      </c>
      <c r="L17" s="30">
        <v>46500</v>
      </c>
      <c r="M17" s="50">
        <f t="shared" ref="M17:M23" si="7">K17+L17</f>
        <v>66500</v>
      </c>
      <c r="N17" s="42"/>
      <c r="O17" s="42"/>
    </row>
    <row r="18" spans="1:15" s="24" customFormat="1" ht="14.4" x14ac:dyDescent="0.25">
      <c r="A18" s="36" t="s">
        <v>63</v>
      </c>
      <c r="B18" s="36">
        <f t="shared" si="5"/>
        <v>39</v>
      </c>
      <c r="C18" s="36">
        <v>18</v>
      </c>
      <c r="D18" s="36">
        <v>21</v>
      </c>
      <c r="E18" s="34">
        <f t="shared" ref="E18:E22" si="8">$E$6*B18</f>
        <v>7351.6042780748667</v>
      </c>
      <c r="F18" s="43">
        <v>21876.820947814864</v>
      </c>
      <c r="G18" s="44">
        <f t="shared" si="6"/>
        <v>29228.425225889732</v>
      </c>
      <c r="H18" s="43">
        <v>7500</v>
      </c>
      <c r="I18" s="61">
        <v>22000</v>
      </c>
      <c r="J18" s="47">
        <f t="shared" si="4"/>
        <v>29500</v>
      </c>
      <c r="K18" s="30">
        <v>5000</v>
      </c>
      <c r="L18" s="30">
        <v>24500</v>
      </c>
      <c r="M18" s="50">
        <f t="shared" si="7"/>
        <v>29500</v>
      </c>
      <c r="N18" s="42"/>
      <c r="O18" s="42"/>
    </row>
    <row r="19" spans="1:15" s="24" customFormat="1" ht="14.4" x14ac:dyDescent="0.25">
      <c r="A19" s="36" t="s">
        <v>5</v>
      </c>
      <c r="B19" s="36">
        <f t="shared" si="5"/>
        <v>64</v>
      </c>
      <c r="C19" s="36">
        <v>36</v>
      </c>
      <c r="D19" s="36">
        <v>28</v>
      </c>
      <c r="E19" s="34">
        <f t="shared" si="8"/>
        <v>12064.171122994652</v>
      </c>
      <c r="F19" s="43">
        <v>35900.424119491057</v>
      </c>
      <c r="G19" s="44">
        <f t="shared" si="6"/>
        <v>47964.59524248571</v>
      </c>
      <c r="H19" s="43">
        <v>12000</v>
      </c>
      <c r="I19" s="61">
        <v>36000</v>
      </c>
      <c r="J19" s="47">
        <f t="shared" si="4"/>
        <v>48000</v>
      </c>
      <c r="K19" s="30">
        <v>20000</v>
      </c>
      <c r="L19" s="30">
        <v>28000</v>
      </c>
      <c r="M19" s="50">
        <f t="shared" si="7"/>
        <v>48000</v>
      </c>
      <c r="N19" s="42"/>
      <c r="O19" s="42"/>
    </row>
    <row r="20" spans="1:15" s="24" customFormat="1" ht="14.4" x14ac:dyDescent="0.25">
      <c r="A20" s="36" t="s">
        <v>64</v>
      </c>
      <c r="B20" s="36">
        <f t="shared" si="5"/>
        <v>26</v>
      </c>
      <c r="C20" s="36">
        <v>18</v>
      </c>
      <c r="D20" s="36">
        <v>8</v>
      </c>
      <c r="E20" s="34">
        <f t="shared" si="8"/>
        <v>4901.0695187165775</v>
      </c>
      <c r="F20" s="43">
        <v>36791.44385026738</v>
      </c>
      <c r="G20" s="44">
        <f t="shared" si="6"/>
        <v>41692.513368983957</v>
      </c>
      <c r="H20" s="43">
        <v>5000</v>
      </c>
      <c r="I20" s="61">
        <v>36500</v>
      </c>
      <c r="J20" s="47">
        <f t="shared" si="4"/>
        <v>41500</v>
      </c>
      <c r="K20" s="30">
        <v>2000</v>
      </c>
      <c r="L20" s="30">
        <v>39500</v>
      </c>
      <c r="M20" s="50">
        <f t="shared" si="7"/>
        <v>41500</v>
      </c>
      <c r="N20" s="42"/>
      <c r="O20" s="42"/>
    </row>
    <row r="21" spans="1:15" s="24" customFormat="1" ht="14.4" x14ac:dyDescent="0.25">
      <c r="A21" s="36" t="s">
        <v>65</v>
      </c>
      <c r="B21" s="36">
        <f t="shared" si="5"/>
        <v>47</v>
      </c>
      <c r="C21" s="36">
        <v>29</v>
      </c>
      <c r="D21" s="36">
        <v>18</v>
      </c>
      <c r="E21" s="34">
        <f t="shared" si="8"/>
        <v>8859.6256684491982</v>
      </c>
      <c r="F21" s="43">
        <v>26364.373962751244</v>
      </c>
      <c r="G21" s="44">
        <f t="shared" si="6"/>
        <v>35223.999631200444</v>
      </c>
      <c r="H21" s="43">
        <v>9000</v>
      </c>
      <c r="I21" s="61">
        <v>26500</v>
      </c>
      <c r="J21" s="47">
        <f t="shared" si="4"/>
        <v>35500</v>
      </c>
      <c r="K21" s="30">
        <v>5500</v>
      </c>
      <c r="L21" s="30">
        <v>30000</v>
      </c>
      <c r="M21" s="50">
        <f t="shared" si="7"/>
        <v>35500</v>
      </c>
      <c r="N21" s="42"/>
      <c r="O21" s="42"/>
    </row>
    <row r="22" spans="1:15" s="24" customFormat="1" ht="14.4" x14ac:dyDescent="0.25">
      <c r="A22" s="36" t="s">
        <v>116</v>
      </c>
      <c r="B22" s="36">
        <f t="shared" si="5"/>
        <v>53</v>
      </c>
      <c r="C22" s="36">
        <v>34</v>
      </c>
      <c r="D22" s="36">
        <v>19</v>
      </c>
      <c r="E22" s="34">
        <f t="shared" si="8"/>
        <v>9990.6417112299459</v>
      </c>
      <c r="F22" s="43">
        <v>29730.03872395353</v>
      </c>
      <c r="G22" s="44">
        <f t="shared" si="6"/>
        <v>39720.680435183473</v>
      </c>
      <c r="H22" s="43">
        <v>10000</v>
      </c>
      <c r="I22" s="61">
        <v>29500</v>
      </c>
      <c r="J22" s="47">
        <f t="shared" si="4"/>
        <v>39500</v>
      </c>
      <c r="K22" s="30">
        <v>8000</v>
      </c>
      <c r="L22" s="30">
        <v>31500</v>
      </c>
      <c r="M22" s="50">
        <f t="shared" si="7"/>
        <v>39500</v>
      </c>
      <c r="N22" s="42"/>
      <c r="O22" s="42"/>
    </row>
    <row r="23" spans="1:15" s="24" customFormat="1" ht="14.4" x14ac:dyDescent="0.25">
      <c r="A23" s="62" t="s">
        <v>9</v>
      </c>
      <c r="B23" s="62">
        <f t="shared" ref="B23:I23" si="9">SUM(B16:B22)</f>
        <v>374</v>
      </c>
      <c r="C23" s="62">
        <f t="shared" si="9"/>
        <v>217</v>
      </c>
      <c r="D23" s="62">
        <f t="shared" si="9"/>
        <v>157</v>
      </c>
      <c r="E23" s="32">
        <f>SUM(E16:E22)</f>
        <v>70500</v>
      </c>
      <c r="F23" s="43">
        <f>SUM(F16:F22)</f>
        <v>232000</v>
      </c>
      <c r="G23" s="44">
        <f>E23+F23</f>
        <v>302500</v>
      </c>
      <c r="H23" s="61">
        <f>SUM(H16:H22)</f>
        <v>70500</v>
      </c>
      <c r="I23" s="61">
        <f t="shared" si="9"/>
        <v>232000</v>
      </c>
      <c r="J23" s="47">
        <f t="shared" si="4"/>
        <v>302500</v>
      </c>
      <c r="K23" s="31">
        <f>SUM(K16:K22)</f>
        <v>70500</v>
      </c>
      <c r="L23" s="30">
        <v>232000</v>
      </c>
      <c r="M23" s="50">
        <f t="shared" si="7"/>
        <v>302500</v>
      </c>
      <c r="N23" s="42"/>
      <c r="O23" s="42"/>
    </row>
    <row r="24" spans="1:15" s="24" customFormat="1" ht="14.4" x14ac:dyDescent="0.25">
      <c r="A24" s="91" t="s">
        <v>115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27"/>
      <c r="O24" s="27"/>
    </row>
    <row r="25" spans="1:15" s="24" customFormat="1" ht="14.4" x14ac:dyDescent="0.25">
      <c r="A25" s="65" t="s">
        <v>10</v>
      </c>
      <c r="B25" s="65" t="s">
        <v>18</v>
      </c>
      <c r="C25" s="65" t="s">
        <v>19</v>
      </c>
      <c r="D25" s="66" t="s">
        <v>99</v>
      </c>
      <c r="E25" s="65" t="s">
        <v>117</v>
      </c>
      <c r="F25" s="65" t="s">
        <v>0</v>
      </c>
      <c r="G25" s="67" t="s">
        <v>62</v>
      </c>
      <c r="H25" s="67" t="s">
        <v>63</v>
      </c>
      <c r="I25" s="65" t="s">
        <v>5</v>
      </c>
      <c r="J25" s="67" t="s">
        <v>64</v>
      </c>
      <c r="K25" s="67" t="s">
        <v>65</v>
      </c>
      <c r="L25" s="65" t="s">
        <v>135</v>
      </c>
      <c r="M25" s="65" t="s">
        <v>9</v>
      </c>
      <c r="N25" s="27"/>
      <c r="O25" s="27"/>
    </row>
    <row r="26" spans="1:15" s="24" customFormat="1" ht="14.4" x14ac:dyDescent="0.25">
      <c r="A26" s="65" t="s">
        <v>11</v>
      </c>
      <c r="B26" s="65"/>
      <c r="C26" s="65"/>
      <c r="D26" s="65"/>
      <c r="E26" s="65"/>
      <c r="F26" s="67">
        <f t="shared" ref="F26:L26" si="10">F27+F28</f>
        <v>56</v>
      </c>
      <c r="G26" s="67">
        <f t="shared" si="10"/>
        <v>89</v>
      </c>
      <c r="H26" s="67">
        <f t="shared" si="10"/>
        <v>39</v>
      </c>
      <c r="I26" s="67">
        <f t="shared" si="10"/>
        <v>64</v>
      </c>
      <c r="J26" s="67">
        <f t="shared" si="10"/>
        <v>26</v>
      </c>
      <c r="K26" s="67">
        <f t="shared" si="10"/>
        <v>47</v>
      </c>
      <c r="L26" s="67">
        <f t="shared" si="10"/>
        <v>53</v>
      </c>
      <c r="M26" s="68">
        <f>SUM(F26:L26)</f>
        <v>374</v>
      </c>
      <c r="N26" s="27"/>
      <c r="O26" s="27"/>
    </row>
    <row r="27" spans="1:15" s="24" customFormat="1" ht="14.4" x14ac:dyDescent="0.25">
      <c r="A27" s="65" t="s">
        <v>12</v>
      </c>
      <c r="B27" s="65"/>
      <c r="C27" s="65"/>
      <c r="D27" s="65"/>
      <c r="E27" s="65"/>
      <c r="F27" s="67">
        <v>31</v>
      </c>
      <c r="G27" s="67">
        <v>51</v>
      </c>
      <c r="H27" s="67">
        <v>18</v>
      </c>
      <c r="I27" s="67">
        <v>36</v>
      </c>
      <c r="J27" s="67">
        <v>18</v>
      </c>
      <c r="K27" s="67">
        <v>29</v>
      </c>
      <c r="L27" s="67">
        <v>34</v>
      </c>
      <c r="M27" s="68">
        <f t="shared" ref="M27:M28" si="11">SUM(F27:L27)</f>
        <v>217</v>
      </c>
      <c r="N27" s="27"/>
      <c r="O27" s="27"/>
    </row>
    <row r="28" spans="1:15" s="24" customFormat="1" ht="14.4" x14ac:dyDescent="0.25">
      <c r="A28" s="65" t="s">
        <v>13</v>
      </c>
      <c r="B28" s="65"/>
      <c r="C28" s="65"/>
      <c r="D28" s="65"/>
      <c r="E28" s="65"/>
      <c r="F28" s="67">
        <v>25</v>
      </c>
      <c r="G28" s="67">
        <v>38</v>
      </c>
      <c r="H28" s="67">
        <v>21</v>
      </c>
      <c r="I28" s="67">
        <v>28</v>
      </c>
      <c r="J28" s="67">
        <v>8</v>
      </c>
      <c r="K28" s="67">
        <v>18</v>
      </c>
      <c r="L28" s="67">
        <v>19</v>
      </c>
      <c r="M28" s="68">
        <f t="shared" si="11"/>
        <v>157</v>
      </c>
      <c r="N28" s="27"/>
      <c r="O28" s="27"/>
    </row>
    <row r="29" spans="1:15" ht="14.4" x14ac:dyDescent="0.25">
      <c r="A29" s="69" t="s">
        <v>24</v>
      </c>
      <c r="B29" s="70"/>
      <c r="C29" s="70">
        <v>3000</v>
      </c>
      <c r="D29" s="68">
        <v>1</v>
      </c>
      <c r="E29" s="70" t="s">
        <v>15</v>
      </c>
      <c r="F29" s="68"/>
      <c r="G29" s="68"/>
      <c r="H29" s="68"/>
      <c r="I29" s="68"/>
      <c r="J29" s="68"/>
      <c r="K29" s="68">
        <v>1</v>
      </c>
      <c r="L29" s="68"/>
      <c r="M29" s="68">
        <v>1</v>
      </c>
      <c r="N29" s="27"/>
      <c r="O29" s="27"/>
    </row>
    <row r="30" spans="1:15" ht="14.4" x14ac:dyDescent="0.25">
      <c r="A30" s="69" t="s">
        <v>24</v>
      </c>
      <c r="B30" s="70"/>
      <c r="C30" s="70">
        <v>2000</v>
      </c>
      <c r="D30" s="68">
        <v>1</v>
      </c>
      <c r="E30" s="68" t="s">
        <v>88</v>
      </c>
      <c r="F30" s="68"/>
      <c r="G30" s="68"/>
      <c r="H30" s="68"/>
      <c r="I30" s="68"/>
      <c r="J30" s="68">
        <v>1</v>
      </c>
      <c r="K30" s="68"/>
      <c r="L30" s="68"/>
      <c r="M30" s="68">
        <v>1</v>
      </c>
      <c r="N30" s="27"/>
      <c r="O30" s="27"/>
    </row>
    <row r="31" spans="1:15" ht="28.8" x14ac:dyDescent="0.25">
      <c r="A31" s="70" t="s">
        <v>21</v>
      </c>
      <c r="B31" s="70" t="s">
        <v>53</v>
      </c>
      <c r="C31" s="70">
        <v>2500</v>
      </c>
      <c r="D31" s="68">
        <v>1</v>
      </c>
      <c r="E31" s="71" t="s">
        <v>118</v>
      </c>
      <c r="F31" s="68"/>
      <c r="G31" s="68"/>
      <c r="H31" s="68"/>
      <c r="I31" s="68"/>
      <c r="J31" s="68"/>
      <c r="K31" s="68">
        <v>1</v>
      </c>
      <c r="L31" s="68"/>
      <c r="M31" s="68">
        <v>1</v>
      </c>
      <c r="N31" s="38"/>
      <c r="O31" s="38"/>
    </row>
    <row r="32" spans="1:15" ht="41.4" customHeight="1" x14ac:dyDescent="0.25">
      <c r="A32" s="69" t="s">
        <v>95</v>
      </c>
      <c r="B32" s="70"/>
      <c r="C32" s="70">
        <v>8000</v>
      </c>
      <c r="D32" s="68">
        <v>1</v>
      </c>
      <c r="E32" s="70" t="s">
        <v>119</v>
      </c>
      <c r="F32" s="68"/>
      <c r="G32" s="68"/>
      <c r="H32" s="68"/>
      <c r="I32" s="68"/>
      <c r="J32" s="68"/>
      <c r="K32" s="68"/>
      <c r="L32" s="68">
        <v>1</v>
      </c>
      <c r="M32" s="68">
        <v>1</v>
      </c>
      <c r="N32" s="27"/>
      <c r="O32" s="27"/>
    </row>
    <row r="33" spans="1:15" ht="27.6" customHeight="1" x14ac:dyDescent="0.25">
      <c r="A33" s="70" t="s">
        <v>96</v>
      </c>
      <c r="B33" s="70"/>
      <c r="C33" s="70">
        <v>5000</v>
      </c>
      <c r="D33" s="68">
        <v>1</v>
      </c>
      <c r="E33" s="70" t="s">
        <v>88</v>
      </c>
      <c r="F33" s="68"/>
      <c r="G33" s="68"/>
      <c r="H33" s="68">
        <v>1</v>
      </c>
      <c r="I33" s="68"/>
      <c r="J33" s="68"/>
      <c r="K33" s="68"/>
      <c r="L33" s="68"/>
      <c r="M33" s="68">
        <v>1</v>
      </c>
      <c r="N33" s="27"/>
      <c r="O33" s="27"/>
    </row>
    <row r="34" spans="1:15" ht="107.25" customHeight="1" x14ac:dyDescent="0.25">
      <c r="A34" s="70" t="s">
        <v>97</v>
      </c>
      <c r="B34" s="69"/>
      <c r="C34" s="69">
        <v>10000</v>
      </c>
      <c r="D34" s="68">
        <v>1</v>
      </c>
      <c r="E34" s="72" t="s">
        <v>133</v>
      </c>
      <c r="F34" s="68">
        <v>1</v>
      </c>
      <c r="G34" s="68"/>
      <c r="H34" s="68"/>
      <c r="I34" s="68"/>
      <c r="J34" s="68"/>
      <c r="K34" s="68"/>
      <c r="L34" s="68"/>
      <c r="M34" s="68">
        <v>1</v>
      </c>
      <c r="N34" s="27"/>
      <c r="O34" s="27"/>
    </row>
    <row r="35" spans="1:15" ht="117" customHeight="1" x14ac:dyDescent="0.25">
      <c r="A35" s="70" t="s">
        <v>98</v>
      </c>
      <c r="B35" s="69" t="s">
        <v>102</v>
      </c>
      <c r="C35" s="69">
        <v>20000</v>
      </c>
      <c r="D35" s="68">
        <v>2</v>
      </c>
      <c r="E35" s="72" t="s">
        <v>120</v>
      </c>
      <c r="F35" s="68"/>
      <c r="G35" s="68">
        <v>1</v>
      </c>
      <c r="H35" s="68"/>
      <c r="I35" s="68">
        <v>1</v>
      </c>
      <c r="J35" s="68"/>
      <c r="K35" s="68"/>
      <c r="L35" s="68"/>
      <c r="M35" s="68">
        <v>2</v>
      </c>
      <c r="N35" s="27"/>
      <c r="O35" s="27"/>
    </row>
    <row r="36" spans="1:15" ht="14.4" x14ac:dyDescent="0.25">
      <c r="A36" s="39" t="s">
        <v>9</v>
      </c>
      <c r="B36" s="39"/>
      <c r="C36" s="39">
        <v>70500</v>
      </c>
      <c r="D36" s="48">
        <v>8</v>
      </c>
      <c r="E36" s="39"/>
      <c r="F36" s="48">
        <f t="shared" ref="F36:L36" si="12">SUMPRODUCT($C$29:$C$35,F29:F35)</f>
        <v>10000</v>
      </c>
      <c r="G36" s="48">
        <f t="shared" si="12"/>
        <v>20000</v>
      </c>
      <c r="H36" s="48">
        <f t="shared" si="12"/>
        <v>5000</v>
      </c>
      <c r="I36" s="48">
        <f t="shared" si="12"/>
        <v>20000</v>
      </c>
      <c r="J36" s="48">
        <f t="shared" si="12"/>
        <v>2000</v>
      </c>
      <c r="K36" s="48">
        <f t="shared" si="12"/>
        <v>5500</v>
      </c>
      <c r="L36" s="48">
        <f t="shared" si="12"/>
        <v>8000</v>
      </c>
      <c r="M36" s="48">
        <f>SUM(F36:L36)</f>
        <v>70500</v>
      </c>
      <c r="N36" s="27"/>
      <c r="O36" s="27"/>
    </row>
    <row r="37" spans="1:15" ht="14.4" x14ac:dyDescent="0.25">
      <c r="A37" s="37"/>
      <c r="B37" s="37"/>
      <c r="C37" s="37"/>
      <c r="D37" s="62"/>
      <c r="E37" s="37" t="s">
        <v>52</v>
      </c>
      <c r="F37" s="43">
        <v>10500</v>
      </c>
      <c r="G37" s="43">
        <v>16500</v>
      </c>
      <c r="H37" s="43">
        <v>7500</v>
      </c>
      <c r="I37" s="43">
        <v>12000</v>
      </c>
      <c r="J37" s="43">
        <v>5000</v>
      </c>
      <c r="K37" s="43">
        <v>9000</v>
      </c>
      <c r="L37" s="43">
        <v>10000</v>
      </c>
      <c r="M37" s="52">
        <f>SUM(F37:L37)</f>
        <v>70500</v>
      </c>
      <c r="N37" s="27"/>
      <c r="O37" s="27"/>
    </row>
    <row r="38" spans="1:15" ht="14.4" x14ac:dyDescent="0.25">
      <c r="A38" s="90" t="s">
        <v>114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</row>
    <row r="39" spans="1:15" ht="14.4" x14ac:dyDescent="0.25">
      <c r="A39" s="73" t="s">
        <v>10</v>
      </c>
      <c r="B39" s="74" t="s">
        <v>18</v>
      </c>
      <c r="C39" s="74" t="s">
        <v>19</v>
      </c>
      <c r="D39" s="66" t="s">
        <v>99</v>
      </c>
      <c r="E39" s="65" t="s">
        <v>101</v>
      </c>
      <c r="F39" s="65" t="s">
        <v>0</v>
      </c>
      <c r="G39" s="67" t="s">
        <v>62</v>
      </c>
      <c r="H39" s="67" t="s">
        <v>63</v>
      </c>
      <c r="I39" s="65" t="s">
        <v>5</v>
      </c>
      <c r="J39" s="67" t="s">
        <v>64</v>
      </c>
      <c r="K39" s="67" t="s">
        <v>65</v>
      </c>
      <c r="L39" s="65" t="s">
        <v>135</v>
      </c>
      <c r="M39" s="65" t="s">
        <v>9</v>
      </c>
      <c r="N39" s="51"/>
      <c r="O39" s="51"/>
    </row>
    <row r="40" spans="1:15" ht="14.4" x14ac:dyDescent="0.25">
      <c r="A40" s="73" t="s">
        <v>11</v>
      </c>
      <c r="B40" s="74"/>
      <c r="C40" s="74"/>
      <c r="D40" s="74"/>
      <c r="E40" s="75"/>
      <c r="F40" s="67">
        <f t="shared" ref="F40:L40" si="13">F41+F42</f>
        <v>56</v>
      </c>
      <c r="G40" s="67">
        <f t="shared" si="13"/>
        <v>89</v>
      </c>
      <c r="H40" s="67">
        <f t="shared" si="13"/>
        <v>39</v>
      </c>
      <c r="I40" s="67">
        <f t="shared" si="13"/>
        <v>64</v>
      </c>
      <c r="J40" s="67">
        <f t="shared" si="13"/>
        <v>26</v>
      </c>
      <c r="K40" s="67">
        <f t="shared" si="13"/>
        <v>47</v>
      </c>
      <c r="L40" s="67">
        <f t="shared" si="13"/>
        <v>53</v>
      </c>
      <c r="M40" s="68">
        <f>SUM(F40:L40)</f>
        <v>374</v>
      </c>
      <c r="N40" s="51"/>
      <c r="O40" s="51"/>
    </row>
    <row r="41" spans="1:15" ht="14.4" x14ac:dyDescent="0.25">
      <c r="A41" s="73" t="s">
        <v>12</v>
      </c>
      <c r="B41" s="74"/>
      <c r="C41" s="74"/>
      <c r="D41" s="74"/>
      <c r="E41" s="75"/>
      <c r="F41" s="67">
        <v>31</v>
      </c>
      <c r="G41" s="67">
        <v>51</v>
      </c>
      <c r="H41" s="67">
        <v>18</v>
      </c>
      <c r="I41" s="67">
        <v>36</v>
      </c>
      <c r="J41" s="67">
        <v>18</v>
      </c>
      <c r="K41" s="67">
        <v>29</v>
      </c>
      <c r="L41" s="67">
        <v>34</v>
      </c>
      <c r="M41" s="68">
        <f t="shared" ref="M41:M42" si="14">SUM(F41:L41)</f>
        <v>217</v>
      </c>
      <c r="N41" s="51"/>
      <c r="O41" s="51"/>
    </row>
    <row r="42" spans="1:15" ht="14.4" x14ac:dyDescent="0.25">
      <c r="A42" s="73" t="s">
        <v>13</v>
      </c>
      <c r="B42" s="74"/>
      <c r="C42" s="74"/>
      <c r="D42" s="74"/>
      <c r="E42" s="75"/>
      <c r="F42" s="67">
        <v>25</v>
      </c>
      <c r="G42" s="67">
        <v>38</v>
      </c>
      <c r="H42" s="67">
        <v>21</v>
      </c>
      <c r="I42" s="67">
        <v>28</v>
      </c>
      <c r="J42" s="67">
        <v>8</v>
      </c>
      <c r="K42" s="67">
        <v>18</v>
      </c>
      <c r="L42" s="67">
        <v>19</v>
      </c>
      <c r="M42" s="68">
        <f t="shared" si="14"/>
        <v>157</v>
      </c>
      <c r="N42" s="51"/>
      <c r="O42" s="51"/>
    </row>
    <row r="43" spans="1:15" ht="14.4" x14ac:dyDescent="0.25">
      <c r="A43" s="73" t="s">
        <v>26</v>
      </c>
      <c r="B43" s="73" t="s">
        <v>20</v>
      </c>
      <c r="C43" s="73">
        <v>10000</v>
      </c>
      <c r="D43" s="73">
        <v>2</v>
      </c>
      <c r="E43" s="75" t="s">
        <v>100</v>
      </c>
      <c r="F43" s="73"/>
      <c r="G43" s="73"/>
      <c r="H43" s="73"/>
      <c r="I43" s="73"/>
      <c r="J43" s="73">
        <v>1</v>
      </c>
      <c r="K43" s="73">
        <v>1</v>
      </c>
      <c r="L43" s="73"/>
      <c r="M43" s="73">
        <f t="shared" ref="M43:M51" si="15">SUM(F43:L43)</f>
        <v>2</v>
      </c>
      <c r="N43" s="51"/>
      <c r="O43" s="51"/>
    </row>
    <row r="44" spans="1:15" ht="14.4" x14ac:dyDescent="0.25">
      <c r="A44" s="73"/>
      <c r="B44" s="73" t="s">
        <v>22</v>
      </c>
      <c r="C44" s="73">
        <v>4000</v>
      </c>
      <c r="D44" s="73">
        <v>4</v>
      </c>
      <c r="E44" s="75" t="s">
        <v>100</v>
      </c>
      <c r="F44" s="73">
        <v>1</v>
      </c>
      <c r="G44" s="73"/>
      <c r="H44" s="73"/>
      <c r="I44" s="73">
        <v>1</v>
      </c>
      <c r="J44" s="73">
        <v>2</v>
      </c>
      <c r="K44" s="73"/>
      <c r="L44" s="73"/>
      <c r="M44" s="73">
        <f t="shared" si="15"/>
        <v>4</v>
      </c>
      <c r="N44" s="51"/>
      <c r="O44" s="51"/>
    </row>
    <row r="45" spans="1:15" ht="14.4" x14ac:dyDescent="0.25">
      <c r="A45" s="73"/>
      <c r="B45" s="73" t="s">
        <v>23</v>
      </c>
      <c r="C45" s="73">
        <v>2000</v>
      </c>
      <c r="D45" s="73">
        <v>6</v>
      </c>
      <c r="E45" s="75" t="s">
        <v>100</v>
      </c>
      <c r="F45" s="73">
        <v>2</v>
      </c>
      <c r="G45" s="73"/>
      <c r="H45" s="73"/>
      <c r="I45" s="73">
        <v>1</v>
      </c>
      <c r="J45" s="73">
        <v>3</v>
      </c>
      <c r="K45" s="73"/>
      <c r="L45" s="73"/>
      <c r="M45" s="73">
        <f t="shared" si="15"/>
        <v>6</v>
      </c>
      <c r="N45" s="51"/>
      <c r="O45" s="51"/>
    </row>
    <row r="46" spans="1:15" ht="14.4" x14ac:dyDescent="0.25">
      <c r="A46" s="73" t="s">
        <v>49</v>
      </c>
      <c r="B46" s="73" t="s">
        <v>50</v>
      </c>
      <c r="C46" s="73">
        <v>5000</v>
      </c>
      <c r="D46" s="73">
        <v>6</v>
      </c>
      <c r="E46" s="75" t="s">
        <v>100</v>
      </c>
      <c r="F46" s="73">
        <v>1</v>
      </c>
      <c r="G46" s="73">
        <v>1</v>
      </c>
      <c r="H46" s="73">
        <v>1</v>
      </c>
      <c r="I46" s="73"/>
      <c r="J46" s="76">
        <v>1</v>
      </c>
      <c r="K46" s="76">
        <v>1</v>
      </c>
      <c r="L46" s="73">
        <v>1</v>
      </c>
      <c r="M46" s="73">
        <f t="shared" si="15"/>
        <v>6</v>
      </c>
      <c r="N46" s="51"/>
      <c r="O46" s="51"/>
    </row>
    <row r="47" spans="1:15" ht="14.4" x14ac:dyDescent="0.25">
      <c r="A47" s="73"/>
      <c r="B47" s="73" t="s">
        <v>51</v>
      </c>
      <c r="C47" s="73">
        <v>2000</v>
      </c>
      <c r="D47" s="73">
        <v>12</v>
      </c>
      <c r="E47" s="75" t="s">
        <v>100</v>
      </c>
      <c r="F47" s="73">
        <v>2</v>
      </c>
      <c r="G47" s="73">
        <v>2</v>
      </c>
      <c r="H47" s="73">
        <v>3</v>
      </c>
      <c r="I47" s="73">
        <v>3</v>
      </c>
      <c r="J47" s="76">
        <v>1</v>
      </c>
      <c r="K47" s="76"/>
      <c r="L47" s="73">
        <v>1</v>
      </c>
      <c r="M47" s="73">
        <f t="shared" si="15"/>
        <v>12</v>
      </c>
      <c r="N47" s="51"/>
      <c r="O47" s="51"/>
    </row>
    <row r="48" spans="1:15" ht="14.4" x14ac:dyDescent="0.25">
      <c r="A48" s="73" t="s">
        <v>37</v>
      </c>
      <c r="B48" s="73"/>
      <c r="C48" s="73">
        <v>4000</v>
      </c>
      <c r="D48" s="73">
        <v>5</v>
      </c>
      <c r="E48" s="75" t="s">
        <v>122</v>
      </c>
      <c r="F48" s="73">
        <v>1</v>
      </c>
      <c r="G48" s="73">
        <v>1</v>
      </c>
      <c r="H48" s="73">
        <v>1</v>
      </c>
      <c r="I48" s="73">
        <v>1</v>
      </c>
      <c r="J48" s="76"/>
      <c r="K48" s="76"/>
      <c r="L48" s="73">
        <v>1</v>
      </c>
      <c r="M48" s="73">
        <f t="shared" si="15"/>
        <v>5</v>
      </c>
      <c r="N48" s="51"/>
      <c r="O48" s="51"/>
    </row>
    <row r="49" spans="1:15" ht="14.4" x14ac:dyDescent="0.25">
      <c r="A49" s="73" t="s">
        <v>55</v>
      </c>
      <c r="B49" s="73"/>
      <c r="C49" s="73">
        <v>5000</v>
      </c>
      <c r="D49" s="73">
        <v>2</v>
      </c>
      <c r="E49" s="75" t="s">
        <v>103</v>
      </c>
      <c r="F49" s="73"/>
      <c r="G49" s="73">
        <v>1</v>
      </c>
      <c r="H49" s="73"/>
      <c r="I49" s="73"/>
      <c r="J49" s="73">
        <v>1</v>
      </c>
      <c r="K49" s="73"/>
      <c r="L49" s="73"/>
      <c r="M49" s="73">
        <f t="shared" si="15"/>
        <v>2</v>
      </c>
      <c r="N49" s="51"/>
      <c r="O49" s="51"/>
    </row>
    <row r="50" spans="1:15" ht="14.4" x14ac:dyDescent="0.25">
      <c r="A50" s="73" t="s">
        <v>56</v>
      </c>
      <c r="B50" s="73"/>
      <c r="C50" s="73">
        <v>5000</v>
      </c>
      <c r="D50" s="73">
        <v>10</v>
      </c>
      <c r="E50" s="75" t="s">
        <v>103</v>
      </c>
      <c r="F50" s="73">
        <v>1</v>
      </c>
      <c r="G50" s="73">
        <v>3</v>
      </c>
      <c r="H50" s="73">
        <v>1</v>
      </c>
      <c r="I50" s="73">
        <v>1</v>
      </c>
      <c r="J50" s="73"/>
      <c r="K50" s="73">
        <v>2</v>
      </c>
      <c r="L50" s="73">
        <v>2</v>
      </c>
      <c r="M50" s="73">
        <f t="shared" si="15"/>
        <v>10</v>
      </c>
      <c r="N50" s="51"/>
      <c r="O50" s="51"/>
    </row>
    <row r="51" spans="1:15" ht="14.4" x14ac:dyDescent="0.25">
      <c r="A51" s="73" t="s">
        <v>56</v>
      </c>
      <c r="B51" s="73"/>
      <c r="C51" s="73">
        <v>5000</v>
      </c>
      <c r="D51" s="73">
        <v>5</v>
      </c>
      <c r="E51" s="75" t="s">
        <v>104</v>
      </c>
      <c r="F51" s="73">
        <v>1</v>
      </c>
      <c r="G51" s="73">
        <v>1</v>
      </c>
      <c r="H51" s="73"/>
      <c r="I51" s="73">
        <v>1</v>
      </c>
      <c r="J51" s="73"/>
      <c r="K51" s="73">
        <v>1</v>
      </c>
      <c r="L51" s="73">
        <v>1</v>
      </c>
      <c r="M51" s="73">
        <f t="shared" si="15"/>
        <v>5</v>
      </c>
      <c r="N51" s="51"/>
      <c r="O51" s="51"/>
    </row>
    <row r="52" spans="1:15" ht="14.4" x14ac:dyDescent="0.25">
      <c r="A52" s="77" t="s">
        <v>121</v>
      </c>
      <c r="B52" s="77" t="s">
        <v>59</v>
      </c>
      <c r="C52" s="78">
        <v>2000</v>
      </c>
      <c r="D52" s="78">
        <v>2</v>
      </c>
      <c r="E52" s="75" t="s">
        <v>100</v>
      </c>
      <c r="F52" s="79"/>
      <c r="G52" s="79">
        <v>1</v>
      </c>
      <c r="H52" s="79"/>
      <c r="I52" s="79"/>
      <c r="J52" s="79">
        <v>1</v>
      </c>
      <c r="K52" s="79"/>
      <c r="L52" s="79"/>
      <c r="M52" s="79">
        <f>SUM(F52:L52)</f>
        <v>2</v>
      </c>
      <c r="N52" s="51"/>
      <c r="O52" s="51"/>
    </row>
    <row r="53" spans="1:15" ht="14.4" x14ac:dyDescent="0.25">
      <c r="A53" s="77"/>
      <c r="B53" s="77" t="s">
        <v>60</v>
      </c>
      <c r="C53" s="78">
        <v>1500</v>
      </c>
      <c r="D53" s="78">
        <v>8</v>
      </c>
      <c r="E53" s="75" t="s">
        <v>100</v>
      </c>
      <c r="F53" s="79"/>
      <c r="G53" s="79">
        <v>3</v>
      </c>
      <c r="H53" s="79">
        <v>1</v>
      </c>
      <c r="I53" s="79"/>
      <c r="J53" s="79">
        <v>1</v>
      </c>
      <c r="K53" s="79"/>
      <c r="L53" s="79">
        <v>3</v>
      </c>
      <c r="M53" s="79">
        <f>SUM(F53:L53)</f>
        <v>8</v>
      </c>
      <c r="N53" s="51"/>
      <c r="O53" s="51"/>
    </row>
    <row r="54" spans="1:15" ht="14.4" x14ac:dyDescent="0.25">
      <c r="A54" s="77"/>
      <c r="B54" s="77" t="s">
        <v>61</v>
      </c>
      <c r="C54" s="78">
        <v>1000</v>
      </c>
      <c r="D54" s="78">
        <v>9</v>
      </c>
      <c r="E54" s="75" t="s">
        <v>100</v>
      </c>
      <c r="F54" s="79">
        <v>1</v>
      </c>
      <c r="G54" s="79">
        <v>2</v>
      </c>
      <c r="H54" s="79">
        <v>3</v>
      </c>
      <c r="I54" s="79">
        <v>2</v>
      </c>
      <c r="J54" s="79"/>
      <c r="K54" s="79"/>
      <c r="L54" s="79">
        <v>1</v>
      </c>
      <c r="M54" s="79">
        <f>SUM(F54:L54)</f>
        <v>9</v>
      </c>
    </row>
    <row r="55" spans="1:15" ht="14.4" x14ac:dyDescent="0.25">
      <c r="A55" s="40" t="s">
        <v>9</v>
      </c>
      <c r="B55" s="49"/>
      <c r="C55" s="40">
        <f>SUMPRODUCT(C43:C54, D43:D54)</f>
        <v>232000</v>
      </c>
      <c r="D55" s="40">
        <f>SUM(D43:D54)</f>
        <v>71</v>
      </c>
      <c r="E55" s="40"/>
      <c r="F55" s="40">
        <f>SUMPRODUCT($C$43:$C$54,F43:F54)</f>
        <v>32000</v>
      </c>
      <c r="G55" s="40">
        <f t="shared" ref="G55:L55" si="16">SUMPRODUCT($C$43:$C$54,G43:G54)</f>
        <v>46500</v>
      </c>
      <c r="H55" s="40">
        <f t="shared" si="16"/>
        <v>24500</v>
      </c>
      <c r="I55" s="40">
        <f t="shared" si="16"/>
        <v>28000</v>
      </c>
      <c r="J55" s="40">
        <f t="shared" si="16"/>
        <v>39500</v>
      </c>
      <c r="K55" s="40">
        <f t="shared" si="16"/>
        <v>30000</v>
      </c>
      <c r="L55" s="40">
        <f t="shared" si="16"/>
        <v>31500</v>
      </c>
      <c r="M55" s="40">
        <f>SUMPRODUCT($C$43:$C$54,M43:M54)</f>
        <v>232000</v>
      </c>
    </row>
    <row r="56" spans="1:15" ht="14.4" x14ac:dyDescent="0.25">
      <c r="A56" s="51"/>
      <c r="B56" s="51"/>
      <c r="C56" s="51"/>
      <c r="D56" s="51"/>
      <c r="E56" s="27" t="s">
        <v>52</v>
      </c>
      <c r="F56" s="61">
        <v>31500</v>
      </c>
      <c r="G56" s="61">
        <v>50000</v>
      </c>
      <c r="H56" s="61">
        <v>22000</v>
      </c>
      <c r="I56" s="61">
        <v>36000</v>
      </c>
      <c r="J56" s="61">
        <v>36500</v>
      </c>
      <c r="K56" s="61">
        <v>26500</v>
      </c>
      <c r="L56" s="61">
        <v>29500</v>
      </c>
      <c r="M56" s="61">
        <f>SUM(F56:L56)</f>
        <v>232000</v>
      </c>
    </row>
    <row r="57" spans="1:15" x14ac:dyDescent="0.25">
      <c r="K57" s="63"/>
      <c r="L57" s="63"/>
    </row>
    <row r="58" spans="1:15" x14ac:dyDescent="0.25">
      <c r="K58" s="63"/>
      <c r="L58" s="63"/>
    </row>
    <row r="59" spans="1:15" x14ac:dyDescent="0.25">
      <c r="K59" s="63"/>
      <c r="L59" s="63"/>
    </row>
    <row r="60" spans="1:15" x14ac:dyDescent="0.25">
      <c r="K60" s="63"/>
      <c r="L60" s="63"/>
    </row>
    <row r="61" spans="1:15" x14ac:dyDescent="0.25">
      <c r="K61" s="63"/>
      <c r="L61" s="63"/>
    </row>
    <row r="62" spans="1:15" x14ac:dyDescent="0.25">
      <c r="K62" s="63"/>
      <c r="L62" s="63"/>
    </row>
  </sheetData>
  <mergeCells count="5">
    <mergeCell ref="A38:O38"/>
    <mergeCell ref="A24:M24"/>
    <mergeCell ref="H1:I1"/>
    <mergeCell ref="F2:G2"/>
    <mergeCell ref="F1:G1"/>
  </mergeCells>
  <phoneticPr fontId="4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7" workbookViewId="0">
      <selection activeCell="H7" sqref="H7"/>
    </sheetView>
  </sheetViews>
  <sheetFormatPr defaultRowHeight="13.8" x14ac:dyDescent="0.25"/>
  <cols>
    <col min="2" max="2" width="21.69921875" customWidth="1"/>
    <col min="4" max="4" width="15.69921875" customWidth="1"/>
    <col min="5" max="5" width="46.19921875" customWidth="1"/>
  </cols>
  <sheetData>
    <row r="1" spans="1:7" ht="47.4" customHeight="1" x14ac:dyDescent="0.3">
      <c r="A1" s="53" t="s">
        <v>123</v>
      </c>
      <c r="B1" s="53" t="s">
        <v>124</v>
      </c>
      <c r="C1" s="53" t="s">
        <v>125</v>
      </c>
      <c r="D1" s="53" t="s">
        <v>126</v>
      </c>
      <c r="E1" s="53" t="s">
        <v>127</v>
      </c>
      <c r="F1" s="53" t="s">
        <v>128</v>
      </c>
      <c r="G1" s="53" t="s">
        <v>129</v>
      </c>
    </row>
    <row r="2" spans="1:7" ht="36" customHeight="1" x14ac:dyDescent="0.25">
      <c r="A2" s="84">
        <v>1</v>
      </c>
      <c r="B2" s="84" t="s">
        <v>24</v>
      </c>
      <c r="C2" s="84"/>
      <c r="D2" s="84" t="s">
        <v>136</v>
      </c>
      <c r="E2" s="80"/>
      <c r="F2" s="85">
        <v>3000</v>
      </c>
      <c r="G2" s="84">
        <v>1</v>
      </c>
    </row>
    <row r="3" spans="1:7" ht="28.95" customHeight="1" x14ac:dyDescent="0.25">
      <c r="A3" s="84">
        <v>2</v>
      </c>
      <c r="B3" s="84" t="s">
        <v>92</v>
      </c>
      <c r="C3" s="84"/>
      <c r="D3" s="84" t="s">
        <v>137</v>
      </c>
      <c r="E3" s="81"/>
      <c r="F3" s="86">
        <v>2000</v>
      </c>
      <c r="G3" s="84">
        <v>1</v>
      </c>
    </row>
    <row r="4" spans="1:7" ht="36" customHeight="1" x14ac:dyDescent="0.25">
      <c r="A4" s="84">
        <v>3</v>
      </c>
      <c r="B4" s="84" t="s">
        <v>21</v>
      </c>
      <c r="C4" s="84" t="s">
        <v>78</v>
      </c>
      <c r="D4" s="84"/>
      <c r="E4" s="82" t="s">
        <v>130</v>
      </c>
      <c r="F4" s="86">
        <v>2500</v>
      </c>
      <c r="G4" s="87">
        <v>1</v>
      </c>
    </row>
    <row r="5" spans="1:7" ht="43.2" customHeight="1" x14ac:dyDescent="0.25">
      <c r="A5" s="84">
        <v>4</v>
      </c>
      <c r="B5" s="84" t="s">
        <v>138</v>
      </c>
      <c r="C5" s="84"/>
      <c r="D5" s="84" t="s">
        <v>137</v>
      </c>
      <c r="E5" s="80" t="s">
        <v>119</v>
      </c>
      <c r="F5" s="86">
        <v>8000</v>
      </c>
      <c r="G5" s="84">
        <v>1</v>
      </c>
    </row>
    <row r="6" spans="1:7" ht="32.4" customHeight="1" x14ac:dyDescent="0.25">
      <c r="A6" s="84">
        <v>5</v>
      </c>
      <c r="B6" s="84" t="s">
        <v>93</v>
      </c>
      <c r="C6" s="84"/>
      <c r="D6" s="84" t="s">
        <v>137</v>
      </c>
      <c r="E6" s="80"/>
      <c r="F6" s="85">
        <v>5000</v>
      </c>
      <c r="G6" s="84">
        <v>1</v>
      </c>
    </row>
    <row r="7" spans="1:7" ht="117.75" customHeight="1" x14ac:dyDescent="0.25">
      <c r="A7" s="84">
        <v>6</v>
      </c>
      <c r="B7" s="88" t="s">
        <v>94</v>
      </c>
      <c r="C7" s="84"/>
      <c r="D7" s="84"/>
      <c r="E7" s="83" t="s">
        <v>131</v>
      </c>
      <c r="F7" s="85">
        <v>10000</v>
      </c>
      <c r="G7" s="84">
        <v>1</v>
      </c>
    </row>
    <row r="8" spans="1:7" ht="216" customHeight="1" x14ac:dyDescent="0.25">
      <c r="A8" s="84">
        <v>7</v>
      </c>
      <c r="B8" s="88" t="s">
        <v>139</v>
      </c>
      <c r="C8" s="84" t="s">
        <v>140</v>
      </c>
      <c r="D8" s="84" t="s">
        <v>137</v>
      </c>
      <c r="E8" s="83" t="s">
        <v>141</v>
      </c>
      <c r="F8" s="85">
        <v>20000</v>
      </c>
      <c r="G8" s="84">
        <v>2</v>
      </c>
    </row>
    <row r="9" spans="1:7" ht="14.4" x14ac:dyDescent="0.25">
      <c r="F9" t="s">
        <v>134</v>
      </c>
    </row>
    <row r="14" spans="1:7" ht="15.6" customHeight="1" x14ac:dyDescent="0.25"/>
  </sheetData>
  <phoneticPr fontId="18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B2" sqref="B2:B4"/>
    </sheetView>
  </sheetViews>
  <sheetFormatPr defaultRowHeight="13.8" x14ac:dyDescent="0.25"/>
  <cols>
    <col min="2" max="2" width="21.8984375" customWidth="1"/>
  </cols>
  <sheetData>
    <row r="1" spans="1:7" ht="24.6" customHeight="1" x14ac:dyDescent="0.25">
      <c r="A1" s="42" t="s">
        <v>66</v>
      </c>
      <c r="B1" s="42" t="s">
        <v>67</v>
      </c>
      <c r="C1" s="42" t="s">
        <v>68</v>
      </c>
      <c r="D1" s="42" t="s">
        <v>69</v>
      </c>
      <c r="E1" s="42" t="s">
        <v>70</v>
      </c>
      <c r="F1" s="42" t="s">
        <v>71</v>
      </c>
      <c r="G1" s="42" t="s">
        <v>72</v>
      </c>
    </row>
    <row r="2" spans="1:7" ht="14.4" customHeight="1" x14ac:dyDescent="0.25">
      <c r="A2" s="93">
        <v>1</v>
      </c>
      <c r="B2" s="93" t="s">
        <v>121</v>
      </c>
      <c r="C2" s="28" t="s">
        <v>74</v>
      </c>
      <c r="D2" s="29" t="s">
        <v>75</v>
      </c>
      <c r="E2" s="59">
        <v>2</v>
      </c>
      <c r="F2" s="59">
        <v>0.2</v>
      </c>
      <c r="G2" s="60">
        <v>0.4</v>
      </c>
    </row>
    <row r="3" spans="1:7" ht="14.4" x14ac:dyDescent="0.25">
      <c r="A3" s="93"/>
      <c r="B3" s="93"/>
      <c r="C3" s="28" t="s">
        <v>74</v>
      </c>
      <c r="D3" s="29" t="s">
        <v>76</v>
      </c>
      <c r="E3" s="59">
        <v>8</v>
      </c>
      <c r="F3" s="59">
        <v>0.15</v>
      </c>
      <c r="G3" s="60">
        <v>1.2</v>
      </c>
    </row>
    <row r="4" spans="1:7" ht="14.4" x14ac:dyDescent="0.25">
      <c r="A4" s="93"/>
      <c r="B4" s="93"/>
      <c r="C4" s="28" t="s">
        <v>74</v>
      </c>
      <c r="D4" s="29" t="s">
        <v>78</v>
      </c>
      <c r="E4" s="59">
        <v>9</v>
      </c>
      <c r="F4" s="59">
        <v>0.1</v>
      </c>
      <c r="G4" s="60">
        <v>0.9</v>
      </c>
    </row>
    <row r="5" spans="1:7" ht="14.4" x14ac:dyDescent="0.25">
      <c r="A5" s="94">
        <v>2</v>
      </c>
      <c r="B5" s="96" t="s">
        <v>73</v>
      </c>
      <c r="C5" s="28" t="s">
        <v>74</v>
      </c>
      <c r="D5" s="29" t="s">
        <v>75</v>
      </c>
      <c r="E5" s="29">
        <v>2</v>
      </c>
      <c r="F5" s="29">
        <v>1</v>
      </c>
      <c r="G5" s="29">
        <f>F5*E5</f>
        <v>2</v>
      </c>
    </row>
    <row r="6" spans="1:7" ht="14.4" x14ac:dyDescent="0.25">
      <c r="A6" s="94"/>
      <c r="B6" s="96"/>
      <c r="C6" s="28" t="s">
        <v>74</v>
      </c>
      <c r="D6" s="29" t="s">
        <v>76</v>
      </c>
      <c r="E6" s="29">
        <v>4</v>
      </c>
      <c r="F6" s="29">
        <v>0.4</v>
      </c>
      <c r="G6" s="29">
        <f t="shared" ref="G6:G13" si="0">F6*E6</f>
        <v>1.6</v>
      </c>
    </row>
    <row r="7" spans="1:7" ht="14.4" x14ac:dyDescent="0.25">
      <c r="A7" s="94"/>
      <c r="B7" s="96"/>
      <c r="C7" s="28" t="s">
        <v>77</v>
      </c>
      <c r="D7" s="29" t="s">
        <v>78</v>
      </c>
      <c r="E7" s="29">
        <v>6</v>
      </c>
      <c r="F7" s="29">
        <v>0.2</v>
      </c>
      <c r="G7" s="29">
        <f t="shared" si="0"/>
        <v>1.2000000000000002</v>
      </c>
    </row>
    <row r="8" spans="1:7" ht="14.4" x14ac:dyDescent="0.25">
      <c r="A8" s="94">
        <v>3</v>
      </c>
      <c r="B8" s="97" t="s">
        <v>79</v>
      </c>
      <c r="C8" s="54" t="s">
        <v>80</v>
      </c>
      <c r="D8" s="55" t="s">
        <v>81</v>
      </c>
      <c r="E8" s="55">
        <v>6</v>
      </c>
      <c r="F8" s="55">
        <v>0.5</v>
      </c>
      <c r="G8" s="55">
        <f t="shared" si="0"/>
        <v>3</v>
      </c>
    </row>
    <row r="9" spans="1:7" ht="14.4" x14ac:dyDescent="0.25">
      <c r="A9" s="94"/>
      <c r="B9" s="97"/>
      <c r="C9" s="54" t="s">
        <v>74</v>
      </c>
      <c r="D9" s="55" t="s">
        <v>82</v>
      </c>
      <c r="E9" s="55">
        <v>12</v>
      </c>
      <c r="F9" s="55">
        <v>0.2</v>
      </c>
      <c r="G9" s="55">
        <f t="shared" si="0"/>
        <v>2.4000000000000004</v>
      </c>
    </row>
    <row r="10" spans="1:7" ht="24" customHeight="1" x14ac:dyDescent="0.25">
      <c r="A10" s="55">
        <v>4</v>
      </c>
      <c r="B10" s="54" t="s">
        <v>83</v>
      </c>
      <c r="C10" s="54" t="s">
        <v>80</v>
      </c>
      <c r="D10" s="55"/>
      <c r="E10" s="55">
        <v>5</v>
      </c>
      <c r="F10" s="55">
        <v>0.4</v>
      </c>
      <c r="G10" s="55">
        <f t="shared" si="0"/>
        <v>2</v>
      </c>
    </row>
    <row r="11" spans="1:7" ht="22.2" customHeight="1" x14ac:dyDescent="0.25">
      <c r="A11" s="55">
        <v>5</v>
      </c>
      <c r="B11" s="54" t="s">
        <v>84</v>
      </c>
      <c r="C11" s="54" t="s">
        <v>86</v>
      </c>
      <c r="D11" s="55"/>
      <c r="E11" s="55">
        <v>2</v>
      </c>
      <c r="F11" s="55">
        <v>0.5</v>
      </c>
      <c r="G11" s="55">
        <f t="shared" si="0"/>
        <v>1</v>
      </c>
    </row>
    <row r="12" spans="1:7" ht="14.4" x14ac:dyDescent="0.25">
      <c r="A12" s="94">
        <v>6</v>
      </c>
      <c r="B12" s="95" t="s">
        <v>85</v>
      </c>
      <c r="C12" s="55" t="s">
        <v>86</v>
      </c>
      <c r="D12" s="55"/>
      <c r="E12" s="56">
        <v>10</v>
      </c>
      <c r="F12" s="57">
        <v>0.5</v>
      </c>
      <c r="G12" s="58">
        <f t="shared" si="0"/>
        <v>5</v>
      </c>
    </row>
    <row r="13" spans="1:7" ht="13.95" customHeight="1" x14ac:dyDescent="0.25">
      <c r="A13" s="94"/>
      <c r="B13" s="95"/>
      <c r="C13" s="55" t="s">
        <v>87</v>
      </c>
      <c r="D13" s="55"/>
      <c r="E13" s="56">
        <v>5</v>
      </c>
      <c r="F13" s="57">
        <v>0.5</v>
      </c>
      <c r="G13" s="58">
        <f t="shared" si="0"/>
        <v>2.5</v>
      </c>
    </row>
    <row r="14" spans="1:7" ht="22.2" customHeight="1" x14ac:dyDescent="0.25"/>
  </sheetData>
  <mergeCells count="8">
    <mergeCell ref="A2:A4"/>
    <mergeCell ref="B2:B4"/>
    <mergeCell ref="A12:A13"/>
    <mergeCell ref="B12:B13"/>
    <mergeCell ref="A5:A7"/>
    <mergeCell ref="B5:B7"/>
    <mergeCell ref="A8:A9"/>
    <mergeCell ref="B8:B9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奖学金金额分配</vt:lpstr>
      <vt:lpstr>奖学金金额分配2020</vt:lpstr>
      <vt:lpstr>校设专项奖学金</vt:lpstr>
      <vt:lpstr>院设专项奖学金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KANGYI</dc:creator>
  <cp:lastModifiedBy>DELL</cp:lastModifiedBy>
  <cp:lastPrinted>2017-10-12T08:13:09Z</cp:lastPrinted>
  <dcterms:created xsi:type="dcterms:W3CDTF">2008-09-11T17:22:52Z</dcterms:created>
  <dcterms:modified xsi:type="dcterms:W3CDTF">2020-10-26T09:53:14Z</dcterms:modified>
</cp:coreProperties>
</file>